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Turnierdaten" sheetId="1" r:id="rId1"/>
    <sheet name="Ergebnisse" sheetId="2" r:id="rId2"/>
    <sheet name="Spielplan(Ausdruck)" sheetId="3" r:id="rId3"/>
  </sheets>
  <definedNames>
    <definedName name="_xlnm.Print_Area" localSheetId="2">'Spielplan(Ausdruck)'!$A$1:$V$17</definedName>
  </definedNames>
  <calcPr calcId="145621"/>
</workbook>
</file>

<file path=xl/calcChain.xml><?xml version="1.0" encoding="utf-8"?>
<calcChain xmlns="http://schemas.openxmlformats.org/spreadsheetml/2006/main">
  <c r="U15" i="3" l="1"/>
  <c r="S15" i="3"/>
  <c r="R15" i="3"/>
  <c r="P15" i="3"/>
  <c r="O15" i="3"/>
  <c r="M15" i="3"/>
  <c r="U14" i="3"/>
  <c r="S14" i="3"/>
  <c r="R14" i="3"/>
  <c r="P14" i="3"/>
  <c r="O14" i="3"/>
  <c r="M14" i="3"/>
  <c r="U13" i="3"/>
  <c r="S13" i="3"/>
  <c r="R13" i="3"/>
  <c r="P13" i="3"/>
  <c r="O13" i="3"/>
  <c r="M13" i="3"/>
  <c r="U12" i="3"/>
  <c r="S12" i="3"/>
  <c r="R12" i="3"/>
  <c r="P12" i="3"/>
  <c r="O12" i="3"/>
  <c r="M12" i="3"/>
  <c r="U11" i="3"/>
  <c r="S11" i="3"/>
  <c r="R11" i="3"/>
  <c r="P11" i="3"/>
  <c r="O11" i="3"/>
  <c r="M11" i="3"/>
  <c r="U10" i="3"/>
  <c r="S10" i="3"/>
  <c r="R10" i="3"/>
  <c r="P10" i="3"/>
  <c r="O10" i="3"/>
  <c r="M10" i="3"/>
  <c r="U9" i="3"/>
  <c r="S9" i="3"/>
  <c r="R9" i="3"/>
  <c r="P9" i="3"/>
  <c r="O9" i="3"/>
  <c r="M9" i="3"/>
  <c r="U8" i="3"/>
  <c r="S8" i="3"/>
  <c r="R8" i="3"/>
  <c r="P8" i="3"/>
  <c r="O8" i="3"/>
  <c r="M8" i="3"/>
  <c r="U7" i="3"/>
  <c r="S7" i="3"/>
  <c r="R7" i="3"/>
  <c r="P7" i="3"/>
  <c r="O7" i="3"/>
  <c r="M7" i="3"/>
  <c r="U6" i="3"/>
  <c r="S6" i="3"/>
  <c r="R6" i="3"/>
  <c r="P6" i="3"/>
  <c r="O6" i="3"/>
  <c r="M6" i="3"/>
  <c r="E29" i="2" l="1"/>
  <c r="E28" i="2"/>
  <c r="E27" i="2"/>
  <c r="E26" i="2"/>
  <c r="M27" i="2" l="1"/>
  <c r="J27" i="2"/>
  <c r="O27" i="2"/>
  <c r="L27" i="2"/>
  <c r="G27" i="2"/>
  <c r="M29" i="2"/>
  <c r="J29" i="2"/>
  <c r="O29" i="2"/>
  <c r="L29" i="2"/>
  <c r="G29" i="2"/>
  <c r="O26" i="2"/>
  <c r="L26" i="2"/>
  <c r="G26" i="2"/>
  <c r="M26" i="2"/>
  <c r="J26" i="2"/>
  <c r="O28" i="2"/>
  <c r="L28" i="2"/>
  <c r="G28" i="2"/>
  <c r="M28" i="2"/>
  <c r="J28" i="2"/>
  <c r="AK14" i="2"/>
  <c r="AK13" i="2"/>
  <c r="AK12" i="2"/>
  <c r="AK11" i="2"/>
  <c r="AK7" i="2"/>
  <c r="AK10" i="2"/>
  <c r="AK9" i="2"/>
  <c r="AK8" i="2"/>
  <c r="AM14" i="2"/>
  <c r="AM13" i="2"/>
  <c r="AM12" i="2"/>
  <c r="AM7" i="2"/>
  <c r="AM8" i="2"/>
  <c r="AM9" i="2"/>
  <c r="AM10" i="2"/>
  <c r="AM11" i="2"/>
  <c r="AM6" i="2"/>
  <c r="AK6" i="2"/>
  <c r="AM5" i="2"/>
  <c r="AK5" i="2"/>
  <c r="E21" i="2"/>
  <c r="AI14" i="2"/>
  <c r="AG14" i="2"/>
  <c r="AF14" i="2"/>
  <c r="AD14" i="2"/>
  <c r="AC14" i="2"/>
  <c r="AA14" i="2"/>
  <c r="W14" i="2"/>
  <c r="U14" i="2"/>
  <c r="S14" i="2"/>
  <c r="AI13" i="2"/>
  <c r="AG13" i="2"/>
  <c r="AF13" i="2"/>
  <c r="AD13" i="2"/>
  <c r="AC13" i="2"/>
  <c r="S13" i="2" s="1"/>
  <c r="AA13" i="2"/>
  <c r="W13" i="2"/>
  <c r="U13" i="2"/>
  <c r="AI12" i="2"/>
  <c r="AG12" i="2"/>
  <c r="AF12" i="2"/>
  <c r="AD12" i="2"/>
  <c r="AC12" i="2"/>
  <c r="AA12" i="2"/>
  <c r="W12" i="2"/>
  <c r="U12" i="2"/>
  <c r="S12" i="2"/>
  <c r="AI11" i="2"/>
  <c r="AG11" i="2"/>
  <c r="AF11" i="2"/>
  <c r="AD11" i="2"/>
  <c r="AC11" i="2"/>
  <c r="S11" i="2" s="1"/>
  <c r="AA11" i="2"/>
  <c r="W11" i="2"/>
  <c r="U11" i="2"/>
  <c r="C10" i="3"/>
  <c r="J6" i="3" s="1"/>
  <c r="E5" i="2" s="1"/>
  <c r="J8" i="3" l="1"/>
  <c r="E7" i="2" s="1"/>
  <c r="J13" i="3"/>
  <c r="E12" i="2" s="1"/>
  <c r="K9" i="3"/>
  <c r="J11" i="3"/>
  <c r="E10" i="2" s="1"/>
  <c r="K14" i="3"/>
  <c r="Q11" i="2"/>
  <c r="Q14" i="2"/>
  <c r="Q13" i="2"/>
  <c r="Q12" i="2"/>
  <c r="E20" i="2" l="1"/>
  <c r="E19" i="2"/>
  <c r="E17" i="2"/>
  <c r="E18" i="2"/>
  <c r="AI10" i="2"/>
  <c r="AG10" i="2"/>
  <c r="AF10" i="2"/>
  <c r="AD10" i="2"/>
  <c r="AC10" i="2"/>
  <c r="S10" i="2" s="1"/>
  <c r="AA10" i="2"/>
  <c r="AI9" i="2"/>
  <c r="AG9" i="2"/>
  <c r="AF9" i="2"/>
  <c r="AD9" i="2"/>
  <c r="AC9" i="2"/>
  <c r="AA9" i="2"/>
  <c r="AI8" i="2"/>
  <c r="AG8" i="2"/>
  <c r="AF8" i="2"/>
  <c r="AD8" i="2"/>
  <c r="AC8" i="2"/>
  <c r="AA8" i="2"/>
  <c r="AI7" i="2"/>
  <c r="AG7" i="2"/>
  <c r="AF7" i="2"/>
  <c r="AD7" i="2"/>
  <c r="AC7" i="2"/>
  <c r="AA7" i="2"/>
  <c r="AI6" i="2"/>
  <c r="AG6" i="2"/>
  <c r="AF6" i="2"/>
  <c r="AD6" i="2"/>
  <c r="AC6" i="2"/>
  <c r="AA6" i="2"/>
  <c r="AI5" i="2"/>
  <c r="AG5" i="2"/>
  <c r="AF5" i="2"/>
  <c r="AD5" i="2"/>
  <c r="AC5" i="2"/>
  <c r="AA5" i="2"/>
  <c r="S8" i="2" l="1"/>
  <c r="S9" i="2"/>
  <c r="S5" i="2"/>
  <c r="S6" i="2"/>
  <c r="S7" i="2"/>
  <c r="L18" i="2" l="1"/>
  <c r="L17" i="2"/>
  <c r="J21" i="2"/>
  <c r="Q7" i="2"/>
  <c r="J19" i="2" s="1"/>
  <c r="W10" i="2"/>
  <c r="W9" i="2"/>
  <c r="W8" i="2"/>
  <c r="W7" i="2"/>
  <c r="W6" i="2"/>
  <c r="U10" i="2"/>
  <c r="U9" i="2"/>
  <c r="U8" i="2"/>
  <c r="U7" i="2"/>
  <c r="U6" i="2"/>
  <c r="W5" i="2"/>
  <c r="C6" i="3"/>
  <c r="U5" i="2"/>
  <c r="H9" i="3" l="1"/>
  <c r="C8" i="2" s="1"/>
  <c r="K7" i="3"/>
  <c r="H12" i="3"/>
  <c r="C11" i="2" s="1"/>
  <c r="K10" i="3"/>
  <c r="O19" i="2"/>
  <c r="O21" i="2"/>
  <c r="M19" i="2"/>
  <c r="M20" i="2"/>
  <c r="O18" i="2"/>
  <c r="O20" i="2"/>
  <c r="M18" i="2"/>
  <c r="O17" i="2"/>
  <c r="M21" i="2"/>
  <c r="P21" i="2" s="1"/>
  <c r="AF21" i="2" s="1"/>
  <c r="M17" i="2"/>
  <c r="H6" i="3"/>
  <c r="C5" i="2" s="1"/>
  <c r="H15" i="3"/>
  <c r="C14" i="2" s="1"/>
  <c r="Q9" i="2"/>
  <c r="L19" i="2" s="1"/>
  <c r="Q5" i="2"/>
  <c r="Q6" i="2"/>
  <c r="Q8" i="2"/>
  <c r="Q10" i="2"/>
  <c r="J20" i="2" s="1"/>
  <c r="C13" i="3"/>
  <c r="D6" i="1"/>
  <c r="C9" i="3"/>
  <c r="C8" i="3"/>
  <c r="C7" i="3"/>
  <c r="F6" i="3"/>
  <c r="K11" i="3" l="1"/>
  <c r="K8" i="3"/>
  <c r="H13" i="3"/>
  <c r="C12" i="2" s="1"/>
  <c r="H10" i="3"/>
  <c r="C9" i="2" s="1"/>
  <c r="K15" i="3"/>
  <c r="H11" i="3"/>
  <c r="C10" i="2" s="1"/>
  <c r="J9" i="3"/>
  <c r="E8" i="2" s="1"/>
  <c r="J14" i="3"/>
  <c r="E13" i="2" s="1"/>
  <c r="H14" i="3"/>
  <c r="C13" i="2" s="1"/>
  <c r="H8" i="3"/>
  <c r="C7" i="2" s="1"/>
  <c r="K13" i="3"/>
  <c r="J10" i="3"/>
  <c r="E9" i="2" s="1"/>
  <c r="J12" i="3"/>
  <c r="E11" i="2" s="1"/>
  <c r="J18" i="2"/>
  <c r="AC18" i="2" s="1"/>
  <c r="L20" i="2"/>
  <c r="AC20" i="2" s="1"/>
  <c r="L21" i="2"/>
  <c r="AC21" i="2" s="1"/>
  <c r="J17" i="2"/>
  <c r="G19" i="2"/>
  <c r="J15" i="3"/>
  <c r="E14" i="2" s="1"/>
  <c r="K6" i="3"/>
  <c r="K12" i="3"/>
  <c r="J7" i="3"/>
  <c r="E6" i="2" s="1"/>
  <c r="AC17" i="2"/>
  <c r="F7" i="3"/>
  <c r="F8" i="3" s="1"/>
  <c r="F9" i="3" s="1"/>
  <c r="F10" i="3" s="1"/>
  <c r="F11" i="3" s="1"/>
  <c r="F12" i="3" s="1"/>
  <c r="F13" i="3" s="1"/>
  <c r="F14" i="3" s="1"/>
  <c r="F15" i="3" s="1"/>
  <c r="F16" i="3" s="1"/>
  <c r="P18" i="2"/>
  <c r="AF18" i="2" s="1"/>
  <c r="P17" i="2"/>
  <c r="AF17" i="2" s="1"/>
  <c r="P20" i="2"/>
  <c r="AF20" i="2" s="1"/>
  <c r="P19" i="2"/>
  <c r="AF19" i="2" s="1"/>
  <c r="H7" i="3"/>
  <c r="C6" i="2" s="1"/>
  <c r="G20" i="2" l="1"/>
  <c r="AA20" i="2" s="1"/>
  <c r="AJ20" i="2" s="1"/>
  <c r="G21" i="2"/>
  <c r="G17" i="2"/>
  <c r="AA17" i="2" s="1"/>
  <c r="AJ17" i="2" s="1"/>
  <c r="G18" i="2"/>
  <c r="AA18" i="2" s="1"/>
  <c r="AJ18" i="2" s="1"/>
  <c r="AA19" i="2"/>
  <c r="AA21" i="2"/>
  <c r="AJ21" i="2" s="1"/>
  <c r="AC19" i="2"/>
  <c r="D20" i="2" l="1"/>
  <c r="AJ19" i="2"/>
  <c r="D17" i="2" s="1"/>
  <c r="D18" i="2" l="1"/>
  <c r="D21" i="2"/>
  <c r="D19" i="2"/>
  <c r="E25" i="2" l="1"/>
  <c r="M25" i="2" l="1"/>
  <c r="P25" i="2" s="1"/>
  <c r="J25" i="2"/>
  <c r="O25" i="2"/>
  <c r="L25" i="2"/>
  <c r="G25" i="2"/>
  <c r="P29" i="2"/>
  <c r="P28" i="2" l="1"/>
  <c r="P27" i="2" l="1"/>
  <c r="P26" i="2"/>
</calcChain>
</file>

<file path=xl/sharedStrings.xml><?xml version="1.0" encoding="utf-8"?>
<sst xmlns="http://schemas.openxmlformats.org/spreadsheetml/2006/main" count="261" uniqueCount="57">
  <si>
    <t>Spielernamen</t>
  </si>
  <si>
    <t>Startzeit</t>
  </si>
  <si>
    <t>Modi:</t>
  </si>
  <si>
    <t>Dauer</t>
  </si>
  <si>
    <t>2 Gewinnsätze bis 21</t>
  </si>
  <si>
    <t>min</t>
  </si>
  <si>
    <t>Modus</t>
  </si>
  <si>
    <t>2 Sätze bis 21</t>
  </si>
  <si>
    <t>2 Gewinnsätze bis 15</t>
  </si>
  <si>
    <t>2 Sätze bis 15</t>
  </si>
  <si>
    <t>Pause zwischen Spielen</t>
  </si>
  <si>
    <t>Poolplay</t>
  </si>
  <si>
    <t>Gruppe A</t>
  </si>
  <si>
    <t>-</t>
  </si>
  <si>
    <t>1.</t>
  </si>
  <si>
    <t>2.</t>
  </si>
  <si>
    <t>3.</t>
  </si>
  <si>
    <t>4.</t>
  </si>
  <si>
    <t>5.</t>
  </si>
  <si>
    <t>6.</t>
  </si>
  <si>
    <t>Spiel-Nr.</t>
  </si>
  <si>
    <t>Spielpaarungen</t>
  </si>
  <si>
    <t>Schiedsgericht</t>
  </si>
  <si>
    <t>h:min</t>
  </si>
  <si>
    <t>Modus:</t>
  </si>
  <si>
    <t>Ergebnisse</t>
  </si>
  <si>
    <t>Satz 1</t>
  </si>
  <si>
    <t>:</t>
  </si>
  <si>
    <t>Satz 2</t>
  </si>
  <si>
    <t>Satz 3</t>
  </si>
  <si>
    <t>Sätze</t>
  </si>
  <si>
    <t>Bälle</t>
  </si>
  <si>
    <t>Satz1</t>
  </si>
  <si>
    <t>Satz2</t>
  </si>
  <si>
    <t>Satz3</t>
  </si>
  <si>
    <t>Abschlußtabelle</t>
  </si>
  <si>
    <t>Siege</t>
  </si>
  <si>
    <t>Tabelle</t>
  </si>
  <si>
    <t>Diff</t>
  </si>
  <si>
    <t>Nebenrechnungen</t>
  </si>
  <si>
    <t>Sortierkriterien</t>
  </si>
  <si>
    <t>Hier wurden Erfahrungswerte eingesetzt, 
die der Ausrichter ggf. auch anpassen kann!!!</t>
  </si>
  <si>
    <t>=ungefähres Turnierende</t>
  </si>
  <si>
    <t>ca.</t>
  </si>
  <si>
    <t>7.</t>
  </si>
  <si>
    <t>8.</t>
  </si>
  <si>
    <t>9.</t>
  </si>
  <si>
    <t>10.</t>
  </si>
  <si>
    <r>
      <t xml:space="preserve">Hier muss </t>
    </r>
    <r>
      <rPr>
        <b/>
        <u/>
        <sz val="16"/>
        <color rgb="FF000000"/>
        <rFont val="Calibri"/>
        <family val="2"/>
      </rPr>
      <t>nichts</t>
    </r>
    <r>
      <rPr>
        <b/>
        <sz val="16"/>
        <color rgb="FF000000"/>
        <rFont val="Calibri"/>
        <family val="2"/>
      </rPr>
      <t xml:space="preserve"> eingetragen werden… alle Informationen für diese Seite werden unter "Turnierdaten" erfasst!!!</t>
    </r>
  </si>
  <si>
    <t>Bitte nur rote farbige Felder ausfüllen!!!</t>
  </si>
  <si>
    <t>hier Bitte nur die
Satzergebnisse eintragen!</t>
  </si>
  <si>
    <t>Seed 1</t>
  </si>
  <si>
    <t>Seed 2</t>
  </si>
  <si>
    <t>Seed 3</t>
  </si>
  <si>
    <t>Seed 4</t>
  </si>
  <si>
    <t>Seed 5</t>
  </si>
  <si>
    <t>WVJ-Jugendbeachtour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</si>
</sst>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&quot;:&quot;mm"/>
    <numFmt numFmtId="165" formatCode="h:mm;@"/>
  </numFmts>
  <fonts count="11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20"/>
      <color rgb="FF000000"/>
      <name val="Calibri"/>
      <family val="2"/>
    </font>
    <font>
      <b/>
      <u/>
      <sz val="14"/>
      <color rgb="FF00000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24"/>
      <color rgb="FF000000"/>
      <name val="Arial"/>
      <family val="2"/>
    </font>
    <font>
      <b/>
      <sz val="16"/>
      <color rgb="FF000000"/>
      <name val="Calibri"/>
      <family val="2"/>
    </font>
    <font>
      <b/>
      <u/>
      <sz val="16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5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6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/>
    <xf numFmtId="0" fontId="0" fillId="0" borderId="30" xfId="0" applyBorder="1"/>
    <xf numFmtId="0" fontId="0" fillId="9" borderId="18" xfId="0" applyFill="1" applyBorder="1"/>
    <xf numFmtId="0" fontId="0" fillId="9" borderId="34" xfId="0" applyFill="1" applyBorder="1"/>
    <xf numFmtId="0" fontId="0" fillId="9" borderId="19" xfId="0" applyFill="1" applyBorder="1"/>
    <xf numFmtId="0" fontId="0" fillId="9" borderId="17" xfId="0" applyFill="1" applyBorder="1"/>
    <xf numFmtId="0" fontId="0" fillId="9" borderId="21" xfId="0" applyFill="1" applyBorder="1"/>
    <xf numFmtId="0" fontId="0" fillId="9" borderId="20" xfId="0" applyFill="1" applyBorder="1"/>
    <xf numFmtId="0" fontId="0" fillId="9" borderId="35" xfId="0" applyFill="1" applyBorder="1"/>
    <xf numFmtId="0" fontId="0" fillId="9" borderId="23" xfId="0" applyFill="1" applyBorder="1"/>
    <xf numFmtId="0" fontId="0" fillId="9" borderId="22" xfId="0" applyFill="1" applyBorder="1"/>
    <xf numFmtId="0" fontId="0" fillId="9" borderId="14" xfId="0" applyFill="1" applyBorder="1"/>
    <xf numFmtId="0" fontId="0" fillId="9" borderId="0" xfId="0" applyFill="1" applyBorder="1"/>
    <xf numFmtId="0" fontId="0" fillId="9" borderId="15" xfId="0" applyFill="1" applyBorder="1"/>
    <xf numFmtId="0" fontId="0" fillId="0" borderId="12" xfId="0" applyBorder="1"/>
    <xf numFmtId="0" fontId="0" fillId="0" borderId="28" xfId="0" applyBorder="1"/>
    <xf numFmtId="0" fontId="0" fillId="0" borderId="28" xfId="0" applyFill="1" applyBorder="1" applyAlignment="1">
      <alignment vertical="center" wrapText="1"/>
    </xf>
    <xf numFmtId="0" fontId="0" fillId="0" borderId="28" xfId="0" applyFill="1" applyBorder="1" applyAlignment="1">
      <alignment vertical="center"/>
    </xf>
    <xf numFmtId="0" fontId="0" fillId="0" borderId="13" xfId="0" applyBorder="1"/>
    <xf numFmtId="0" fontId="0" fillId="0" borderId="14" xfId="0" applyBorder="1"/>
    <xf numFmtId="0" fontId="5" fillId="0" borderId="0" xfId="0" applyFont="1" applyBorder="1"/>
    <xf numFmtId="0" fontId="0" fillId="0" borderId="15" xfId="0" applyBorder="1"/>
    <xf numFmtId="0" fontId="0" fillId="0" borderId="0" xfId="0" applyFill="1" applyBorder="1"/>
    <xf numFmtId="0" fontId="0" fillId="0" borderId="29" xfId="0" applyBorder="1"/>
    <xf numFmtId="0" fontId="0" fillId="0" borderId="16" xfId="0" applyBorder="1"/>
    <xf numFmtId="0" fontId="0" fillId="9" borderId="34" xfId="0" applyFill="1" applyBorder="1" applyAlignment="1">
      <alignment horizontal="center"/>
    </xf>
    <xf numFmtId="0" fontId="0" fillId="9" borderId="17" xfId="0" applyFill="1" applyBorder="1" applyAlignment="1">
      <alignment horizontal="center"/>
    </xf>
    <xf numFmtId="0" fontId="0" fillId="9" borderId="35" xfId="0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 vertical="center"/>
    </xf>
    <xf numFmtId="0" fontId="0" fillId="6" borderId="50" xfId="0" applyFont="1" applyFill="1" applyBorder="1" applyAlignment="1">
      <alignment horizontal="center" vertical="center"/>
    </xf>
    <xf numFmtId="0" fontId="0" fillId="6" borderId="13" xfId="0" applyFont="1" applyFill="1" applyBorder="1" applyAlignment="1">
      <alignment horizontal="center" vertical="center"/>
    </xf>
    <xf numFmtId="0" fontId="0" fillId="5" borderId="18" xfId="0" applyFont="1" applyFill="1" applyBorder="1" applyAlignment="1">
      <alignment horizontal="center" vertical="center"/>
    </xf>
    <xf numFmtId="0" fontId="0" fillId="6" borderId="20" xfId="0" applyFont="1" applyFill="1" applyBorder="1" applyAlignment="1">
      <alignment horizontal="center" vertical="center"/>
    </xf>
    <xf numFmtId="0" fontId="0" fillId="5" borderId="2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8" borderId="20" xfId="0" applyFont="1" applyFill="1" applyBorder="1" applyAlignment="1">
      <alignment horizontal="center" vertical="center"/>
    </xf>
    <xf numFmtId="0" fontId="0" fillId="4" borderId="20" xfId="0" applyFont="1" applyFill="1" applyBorder="1" applyAlignment="1">
      <alignment horizontal="center" vertical="center"/>
    </xf>
    <xf numFmtId="0" fontId="1" fillId="6" borderId="39" xfId="0" applyFont="1" applyFill="1" applyBorder="1" applyAlignment="1">
      <alignment horizontal="left" vertical="center"/>
    </xf>
    <xf numFmtId="0" fontId="0" fillId="5" borderId="18" xfId="0" applyFont="1" applyFill="1" applyBorder="1" applyAlignment="1">
      <alignment vertical="center"/>
    </xf>
    <xf numFmtId="0" fontId="0" fillId="5" borderId="34" xfId="0" applyFont="1" applyFill="1" applyBorder="1" applyAlignment="1">
      <alignment vertical="center"/>
    </xf>
    <xf numFmtId="0" fontId="0" fillId="5" borderId="19" xfId="0" applyFont="1" applyFill="1" applyBorder="1" applyAlignment="1">
      <alignment vertical="center"/>
    </xf>
    <xf numFmtId="0" fontId="0" fillId="5" borderId="49" xfId="0" applyFont="1" applyFill="1" applyBorder="1" applyAlignment="1">
      <alignment vertical="center"/>
    </xf>
    <xf numFmtId="0" fontId="0" fillId="5" borderId="45" xfId="0" applyFont="1" applyFill="1" applyBorder="1" applyAlignment="1">
      <alignment horizontal="left" vertical="center"/>
    </xf>
    <xf numFmtId="0" fontId="0" fillId="6" borderId="20" xfId="0" applyFont="1" applyFill="1" applyBorder="1" applyAlignment="1">
      <alignment vertical="center"/>
    </xf>
    <xf numFmtId="0" fontId="0" fillId="6" borderId="17" xfId="0" applyFont="1" applyFill="1" applyBorder="1" applyAlignment="1">
      <alignment vertical="center"/>
    </xf>
    <xf numFmtId="0" fontId="0" fillId="6" borderId="21" xfId="0" applyFont="1" applyFill="1" applyBorder="1" applyAlignment="1">
      <alignment vertical="center"/>
    </xf>
    <xf numFmtId="0" fontId="0" fillId="6" borderId="38" xfId="0" applyFont="1" applyFill="1" applyBorder="1" applyAlignment="1">
      <alignment vertical="center"/>
    </xf>
    <xf numFmtId="0" fontId="0" fillId="6" borderId="33" xfId="0" applyFont="1" applyFill="1" applyBorder="1" applyAlignment="1">
      <alignment horizontal="left" vertical="center"/>
    </xf>
    <xf numFmtId="0" fontId="0" fillId="5" borderId="20" xfId="0" applyFont="1" applyFill="1" applyBorder="1" applyAlignment="1">
      <alignment vertical="center"/>
    </xf>
    <xf numFmtId="0" fontId="0" fillId="5" borderId="17" xfId="0" applyFont="1" applyFill="1" applyBorder="1" applyAlignment="1">
      <alignment vertical="center"/>
    </xf>
    <xf numFmtId="0" fontId="0" fillId="5" borderId="21" xfId="0" applyFont="1" applyFill="1" applyBorder="1" applyAlignment="1">
      <alignment vertical="center"/>
    </xf>
    <xf numFmtId="0" fontId="0" fillId="5" borderId="38" xfId="0" applyFont="1" applyFill="1" applyBorder="1" applyAlignment="1">
      <alignment vertical="center"/>
    </xf>
    <xf numFmtId="0" fontId="0" fillId="5" borderId="33" xfId="0" applyFont="1" applyFill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4" borderId="45" xfId="0" applyFont="1" applyFill="1" applyBorder="1" applyAlignment="1">
      <alignment horizontal="center" vertical="center"/>
    </xf>
    <xf numFmtId="0" fontId="0" fillId="8" borderId="33" xfId="0" applyFont="1" applyFill="1" applyBorder="1" applyAlignment="1">
      <alignment horizontal="center" vertical="center"/>
    </xf>
    <xf numFmtId="0" fontId="0" fillId="4" borderId="33" xfId="0" applyFont="1" applyFill="1" applyBorder="1" applyAlignment="1">
      <alignment horizontal="center" vertical="center"/>
    </xf>
    <xf numFmtId="0" fontId="0" fillId="0" borderId="12" xfId="0" applyFill="1" applyBorder="1"/>
    <xf numFmtId="0" fontId="0" fillId="0" borderId="28" xfId="0" applyFill="1" applyBorder="1"/>
    <xf numFmtId="0" fontId="0" fillId="0" borderId="13" xfId="0" applyFill="1" applyBorder="1"/>
    <xf numFmtId="0" fontId="0" fillId="0" borderId="14" xfId="0" applyFill="1" applyBorder="1"/>
    <xf numFmtId="0" fontId="0" fillId="0" borderId="18" xfId="0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0" fillId="0" borderId="15" xfId="0" applyFill="1" applyBorder="1"/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0" xfId="0" applyFill="1" applyBorder="1" applyAlignment="1">
      <alignment horizontal="right"/>
    </xf>
    <xf numFmtId="164" fontId="0" fillId="0" borderId="0" xfId="0" applyNumberFormat="1" applyFill="1" applyBorder="1"/>
    <xf numFmtId="0" fontId="0" fillId="0" borderId="29" xfId="0" applyFill="1" applyBorder="1"/>
    <xf numFmtId="0" fontId="0" fillId="0" borderId="30" xfId="0" applyFill="1" applyBorder="1"/>
    <xf numFmtId="0" fontId="0" fillId="0" borderId="16" xfId="0" applyFill="1" applyBorder="1"/>
    <xf numFmtId="0" fontId="7" fillId="0" borderId="3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6" fillId="0" borderId="20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4" xfId="0" applyFill="1" applyBorder="1"/>
    <xf numFmtId="0" fontId="0" fillId="0" borderId="25" xfId="0" applyFill="1" applyBorder="1"/>
    <xf numFmtId="0" fontId="3" fillId="0" borderId="2" xfId="0" applyFont="1" applyFill="1" applyBorder="1" applyAlignment="1">
      <alignment horizontal="center" vertical="center"/>
    </xf>
    <xf numFmtId="0" fontId="0" fillId="0" borderId="5" xfId="0" applyFill="1" applyBorder="1"/>
    <xf numFmtId="0" fontId="0" fillId="0" borderId="7" xfId="0" applyFill="1" applyBorder="1"/>
    <xf numFmtId="0" fontId="0" fillId="0" borderId="3" xfId="0" applyFill="1" applyBorder="1"/>
    <xf numFmtId="0" fontId="3" fillId="0" borderId="23" xfId="0" applyFont="1" applyFill="1" applyBorder="1" applyAlignment="1">
      <alignment horizontal="center" vertical="center"/>
    </xf>
    <xf numFmtId="0" fontId="0" fillId="0" borderId="8" xfId="0" applyFill="1" applyBorder="1"/>
    <xf numFmtId="0" fontId="0" fillId="0" borderId="10" xfId="0" applyFill="1" applyBorder="1"/>
    <xf numFmtId="165" fontId="0" fillId="2" borderId="24" xfId="0" applyNumberFormat="1" applyFill="1" applyBorder="1" applyAlignment="1">
      <alignment horizontal="right"/>
    </xf>
    <xf numFmtId="165" fontId="0" fillId="2" borderId="6" xfId="0" applyNumberFormat="1" applyFill="1" applyBorder="1" applyAlignment="1">
      <alignment horizontal="right"/>
    </xf>
    <xf numFmtId="165" fontId="0" fillId="2" borderId="9" xfId="0" applyNumberFormat="1" applyFill="1" applyBorder="1" applyAlignment="1">
      <alignment horizontal="right"/>
    </xf>
    <xf numFmtId="0" fontId="6" fillId="0" borderId="18" xfId="0" applyFont="1" applyFill="1" applyBorder="1" applyAlignment="1">
      <alignment vertical="center"/>
    </xf>
    <xf numFmtId="0" fontId="6" fillId="0" borderId="22" xfId="0" applyFont="1" applyFill="1" applyBorder="1" applyAlignment="1">
      <alignment horizontal="center" vertical="center"/>
    </xf>
    <xf numFmtId="0" fontId="0" fillId="4" borderId="18" xfId="0" applyFont="1" applyFill="1" applyBorder="1" applyAlignment="1">
      <alignment horizontal="center" vertical="center"/>
    </xf>
    <xf numFmtId="0" fontId="0" fillId="4" borderId="34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8" borderId="17" xfId="0" applyFont="1" applyFill="1" applyBorder="1" applyAlignment="1">
      <alignment horizontal="center" vertical="center"/>
    </xf>
    <xf numFmtId="0" fontId="0" fillId="8" borderId="21" xfId="0" applyFont="1" applyFill="1" applyBorder="1" applyAlignment="1">
      <alignment horizontal="center" vertical="center"/>
    </xf>
    <xf numFmtId="0" fontId="0" fillId="8" borderId="38" xfId="0" applyFont="1" applyFill="1" applyBorder="1" applyAlignment="1">
      <alignment horizontal="center" vertical="center"/>
    </xf>
    <xf numFmtId="0" fontId="0" fillId="4" borderId="17" xfId="0" applyFont="1" applyFill="1" applyBorder="1" applyAlignment="1">
      <alignment horizontal="center" vertical="center"/>
    </xf>
    <xf numFmtId="0" fontId="0" fillId="4" borderId="21" xfId="0" applyFont="1" applyFill="1" applyBorder="1" applyAlignment="1">
      <alignment horizontal="center" vertical="center"/>
    </xf>
    <xf numFmtId="0" fontId="0" fillId="4" borderId="38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vertical="center"/>
    </xf>
    <xf numFmtId="0" fontId="0" fillId="0" borderId="53" xfId="0" quotePrefix="1" applyFill="1" applyBorder="1" applyAlignment="1">
      <alignment horizontal="left" vertical="center"/>
    </xf>
    <xf numFmtId="0" fontId="0" fillId="0" borderId="54" xfId="0" applyFill="1" applyBorder="1"/>
    <xf numFmtId="164" fontId="3" fillId="0" borderId="55" xfId="0" applyNumberFormat="1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0" fillId="3" borderId="32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9" borderId="17" xfId="0" applyFill="1" applyBorder="1" applyAlignment="1">
      <alignment horizontal="left"/>
    </xf>
    <xf numFmtId="0" fontId="0" fillId="9" borderId="34" xfId="0" applyFill="1" applyBorder="1" applyAlignment="1">
      <alignment horizontal="left"/>
    </xf>
    <xf numFmtId="0" fontId="0" fillId="9" borderId="35" xfId="0" applyFill="1" applyBorder="1" applyAlignment="1">
      <alignment horizontal="left"/>
    </xf>
    <xf numFmtId="0" fontId="0" fillId="4" borderId="22" xfId="0" applyFont="1" applyFill="1" applyBorder="1" applyAlignment="1">
      <alignment horizontal="center" vertical="center"/>
    </xf>
    <xf numFmtId="0" fontId="0" fillId="4" borderId="35" xfId="0" applyFont="1" applyFill="1" applyBorder="1" applyAlignment="1">
      <alignment horizontal="center" vertical="center"/>
    </xf>
    <xf numFmtId="0" fontId="0" fillId="4" borderId="23" xfId="0" applyFont="1" applyFill="1" applyBorder="1" applyAlignment="1">
      <alignment horizontal="center" vertical="center"/>
    </xf>
    <xf numFmtId="0" fontId="0" fillId="4" borderId="42" xfId="0" applyFont="1" applyFill="1" applyBorder="1" applyAlignment="1">
      <alignment horizontal="center" vertical="center"/>
    </xf>
    <xf numFmtId="0" fontId="0" fillId="5" borderId="22" xfId="0" applyFont="1" applyFill="1" applyBorder="1" applyAlignment="1">
      <alignment horizontal="center" vertical="center"/>
    </xf>
    <xf numFmtId="0" fontId="0" fillId="5" borderId="22" xfId="0" applyFont="1" applyFill="1" applyBorder="1" applyAlignment="1">
      <alignment vertical="center"/>
    </xf>
    <xf numFmtId="0" fontId="0" fillId="5" borderId="35" xfId="0" applyFont="1" applyFill="1" applyBorder="1" applyAlignment="1">
      <alignment vertical="center"/>
    </xf>
    <xf numFmtId="0" fontId="0" fillId="5" borderId="23" xfId="0" applyFont="1" applyFill="1" applyBorder="1" applyAlignment="1">
      <alignment vertical="center"/>
    </xf>
    <xf numFmtId="0" fontId="0" fillId="5" borderId="42" xfId="0" applyFont="1" applyFill="1" applyBorder="1" applyAlignment="1">
      <alignment vertical="center"/>
    </xf>
    <xf numFmtId="0" fontId="0" fillId="5" borderId="36" xfId="0" applyFont="1" applyFill="1" applyBorder="1" applyAlignment="1">
      <alignment horizontal="left" vertical="center"/>
    </xf>
    <xf numFmtId="0" fontId="1" fillId="8" borderId="39" xfId="0" applyFont="1" applyFill="1" applyBorder="1" applyAlignment="1">
      <alignment horizontal="left" vertical="center"/>
    </xf>
    <xf numFmtId="0" fontId="0" fillId="8" borderId="50" xfId="0" applyFont="1" applyFill="1" applyBorder="1" applyAlignment="1">
      <alignment horizontal="center" vertical="center"/>
    </xf>
    <xf numFmtId="0" fontId="0" fillId="8" borderId="13" xfId="0" applyFont="1" applyFill="1" applyBorder="1" applyAlignment="1">
      <alignment horizontal="center" vertical="center"/>
    </xf>
    <xf numFmtId="0" fontId="0" fillId="4" borderId="49" xfId="0" applyFont="1" applyFill="1" applyBorder="1" applyAlignment="1">
      <alignment horizontal="center" vertical="center"/>
    </xf>
    <xf numFmtId="0" fontId="0" fillId="4" borderId="36" xfId="0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49" xfId="0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38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42" xfId="0" applyFont="1" applyFill="1" applyBorder="1" applyAlignment="1">
      <alignment horizontal="center" vertical="center"/>
    </xf>
    <xf numFmtId="0" fontId="0" fillId="3" borderId="45" xfId="0" applyFont="1" applyFill="1" applyBorder="1" applyAlignment="1">
      <alignment horizontal="center" vertical="center"/>
    </xf>
    <xf numFmtId="0" fontId="0" fillId="3" borderId="33" xfId="0" applyFont="1" applyFill="1" applyBorder="1" applyAlignment="1">
      <alignment horizontal="center" vertical="center"/>
    </xf>
    <xf numFmtId="0" fontId="0" fillId="3" borderId="36" xfId="0" applyFont="1" applyFill="1" applyBorder="1" applyAlignment="1">
      <alignment horizontal="center" vertical="center"/>
    </xf>
    <xf numFmtId="0" fontId="0" fillId="10" borderId="54" xfId="0" applyFill="1" applyBorder="1"/>
    <xf numFmtId="164" fontId="3" fillId="10" borderId="55" xfId="0" applyNumberFormat="1" applyFont="1" applyFill="1" applyBorder="1" applyAlignment="1">
      <alignment horizontal="center" vertical="center"/>
    </xf>
    <xf numFmtId="0" fontId="0" fillId="10" borderId="43" xfId="0" applyFill="1" applyBorder="1" applyAlignment="1">
      <alignment horizontal="right"/>
    </xf>
    <xf numFmtId="164" fontId="2" fillId="10" borderId="44" xfId="0" applyNumberFormat="1" applyFont="1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wrapText="1"/>
    </xf>
    <xf numFmtId="0" fontId="0" fillId="2" borderId="28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2" borderId="29" xfId="0" applyFill="1" applyBorder="1" applyAlignment="1">
      <alignment horizontal="center" wrapText="1"/>
    </xf>
    <xf numFmtId="0" fontId="0" fillId="2" borderId="30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164" fontId="3" fillId="3" borderId="20" xfId="0" applyNumberFormat="1" applyFont="1" applyFill="1" applyBorder="1" applyAlignment="1">
      <alignment horizontal="center" vertical="center"/>
    </xf>
    <xf numFmtId="164" fontId="3" fillId="3" borderId="21" xfId="0" applyNumberFormat="1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0" fillId="4" borderId="35" xfId="0" applyFont="1" applyFill="1" applyBorder="1" applyAlignment="1">
      <alignment horizontal="center" vertical="center"/>
    </xf>
    <xf numFmtId="0" fontId="0" fillId="4" borderId="36" xfId="0" applyFont="1" applyFill="1" applyBorder="1" applyAlignment="1">
      <alignment horizontal="center" vertical="center"/>
    </xf>
    <xf numFmtId="0" fontId="0" fillId="4" borderId="22" xfId="0" applyFont="1" applyFill="1" applyBorder="1" applyAlignment="1">
      <alignment horizontal="center" vertical="center"/>
    </xf>
    <xf numFmtId="0" fontId="0" fillId="4" borderId="23" xfId="0" applyFont="1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3" fillId="9" borderId="39" xfId="0" applyFont="1" applyFill="1" applyBorder="1" applyAlignment="1">
      <alignment horizontal="center"/>
    </xf>
    <xf numFmtId="0" fontId="3" fillId="9" borderId="40" xfId="0" applyFont="1" applyFill="1" applyBorder="1" applyAlignment="1">
      <alignment horizontal="center"/>
    </xf>
    <xf numFmtId="0" fontId="3" fillId="9" borderId="41" xfId="0" applyFont="1" applyFill="1" applyBorder="1" applyAlignment="1">
      <alignment horizontal="center"/>
    </xf>
    <xf numFmtId="0" fontId="0" fillId="8" borderId="17" xfId="0" applyFont="1" applyFill="1" applyBorder="1" applyAlignment="1">
      <alignment horizontal="center" vertical="center"/>
    </xf>
    <xf numFmtId="0" fontId="0" fillId="8" borderId="33" xfId="0" applyFont="1" applyFill="1" applyBorder="1" applyAlignment="1">
      <alignment horizontal="center" vertical="center"/>
    </xf>
    <xf numFmtId="0" fontId="0" fillId="8" borderId="20" xfId="0" applyFont="1" applyFill="1" applyBorder="1" applyAlignment="1">
      <alignment horizontal="center" vertical="center"/>
    </xf>
    <xf numFmtId="0" fontId="0" fillId="8" borderId="21" xfId="0" applyFont="1" applyFill="1" applyBorder="1" applyAlignment="1">
      <alignment horizontal="center" vertical="center"/>
    </xf>
    <xf numFmtId="0" fontId="0" fillId="8" borderId="38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4" borderId="34" xfId="0" applyFont="1" applyFill="1" applyBorder="1" applyAlignment="1">
      <alignment horizontal="center" vertical="center"/>
    </xf>
    <xf numFmtId="0" fontId="0" fillId="4" borderId="45" xfId="0" applyFont="1" applyFill="1" applyBorder="1" applyAlignment="1">
      <alignment horizontal="center" vertical="center"/>
    </xf>
    <xf numFmtId="0" fontId="0" fillId="4" borderId="18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4" borderId="49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17" xfId="0" applyFont="1" applyFill="1" applyBorder="1" applyAlignment="1">
      <alignment horizontal="center" vertical="center"/>
    </xf>
    <xf numFmtId="0" fontId="0" fillId="4" borderId="33" xfId="0" applyFont="1" applyFill="1" applyBorder="1" applyAlignment="1">
      <alignment horizontal="center" vertical="center"/>
    </xf>
    <xf numFmtId="0" fontId="0" fillId="4" borderId="20" xfId="0" applyFont="1" applyFill="1" applyBorder="1" applyAlignment="1">
      <alignment horizontal="center" vertical="center"/>
    </xf>
    <xf numFmtId="0" fontId="0" fillId="4" borderId="21" xfId="0" applyFont="1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3" fillId="8" borderId="28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0" fillId="8" borderId="39" xfId="0" applyFill="1" applyBorder="1" applyAlignment="1">
      <alignment horizontal="center" vertical="center"/>
    </xf>
    <xf numFmtId="0" fontId="0" fillId="8" borderId="41" xfId="0" applyFill="1" applyBorder="1" applyAlignment="1">
      <alignment horizontal="center" vertical="center"/>
    </xf>
    <xf numFmtId="0" fontId="0" fillId="5" borderId="20" xfId="0" applyFont="1" applyFill="1" applyBorder="1" applyAlignment="1">
      <alignment horizontal="center" vertical="center"/>
    </xf>
    <xf numFmtId="0" fontId="0" fillId="5" borderId="17" xfId="0" applyFont="1" applyFill="1" applyBorder="1" applyAlignment="1">
      <alignment horizontal="center" vertical="center"/>
    </xf>
    <xf numFmtId="0" fontId="0" fillId="5" borderId="21" xfId="0" applyFont="1" applyFill="1" applyBorder="1" applyAlignment="1">
      <alignment horizontal="center" vertical="center"/>
    </xf>
    <xf numFmtId="0" fontId="0" fillId="6" borderId="20" xfId="0" applyFont="1" applyFill="1" applyBorder="1" applyAlignment="1">
      <alignment horizontal="center" vertical="center"/>
    </xf>
    <xf numFmtId="0" fontId="0" fillId="6" borderId="17" xfId="0" applyFont="1" applyFill="1" applyBorder="1" applyAlignment="1">
      <alignment horizontal="center" vertical="center"/>
    </xf>
    <xf numFmtId="0" fontId="0" fillId="6" borderId="21" xfId="0" applyFont="1" applyFill="1" applyBorder="1" applyAlignment="1">
      <alignment horizontal="center" vertical="center"/>
    </xf>
    <xf numFmtId="0" fontId="0" fillId="6" borderId="33" xfId="0" applyFont="1" applyFill="1" applyBorder="1" applyAlignment="1">
      <alignment horizontal="center" vertical="center"/>
    </xf>
    <xf numFmtId="0" fontId="0" fillId="5" borderId="33" xfId="0" applyFont="1" applyFill="1" applyBorder="1" applyAlignment="1">
      <alignment horizontal="center" vertical="center"/>
    </xf>
    <xf numFmtId="0" fontId="0" fillId="5" borderId="35" xfId="0" applyFont="1" applyFill="1" applyBorder="1" applyAlignment="1">
      <alignment horizontal="center" vertical="center"/>
    </xf>
    <xf numFmtId="0" fontId="0" fillId="5" borderId="36" xfId="0" applyFont="1" applyFill="1" applyBorder="1" applyAlignment="1">
      <alignment horizontal="center" vertical="center"/>
    </xf>
    <xf numFmtId="0" fontId="0" fillId="5" borderId="22" xfId="0" applyFont="1" applyFill="1" applyBorder="1" applyAlignment="1">
      <alignment horizontal="center" vertical="center"/>
    </xf>
    <xf numFmtId="0" fontId="0" fillId="5" borderId="23" xfId="0" applyFont="1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/>
    </xf>
    <xf numFmtId="0" fontId="3" fillId="9" borderId="28" xfId="0" applyFont="1" applyFill="1" applyBorder="1" applyAlignment="1">
      <alignment horizontal="center"/>
    </xf>
    <xf numFmtId="0" fontId="3" fillId="9" borderId="13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6" borderId="28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0" fillId="9" borderId="47" xfId="0" applyFill="1" applyBorder="1" applyAlignment="1">
      <alignment horizontal="center"/>
    </xf>
    <xf numFmtId="0" fontId="0" fillId="9" borderId="48" xfId="0" applyFill="1" applyBorder="1" applyAlignment="1">
      <alignment horizontal="center"/>
    </xf>
    <xf numFmtId="0" fontId="0" fillId="9" borderId="46" xfId="0" applyFill="1" applyBorder="1" applyAlignment="1">
      <alignment horizontal="center"/>
    </xf>
    <xf numFmtId="0" fontId="3" fillId="0" borderId="5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0" fillId="6" borderId="39" xfId="0" applyFill="1" applyBorder="1" applyAlignment="1">
      <alignment horizontal="center" vertical="center"/>
    </xf>
    <xf numFmtId="0" fontId="0" fillId="6" borderId="41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0" fillId="5" borderId="34" xfId="0" applyFont="1" applyFill="1" applyBorder="1" applyAlignment="1">
      <alignment horizontal="center" vertical="center"/>
    </xf>
    <xf numFmtId="0" fontId="0" fillId="5" borderId="45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0" fillId="5" borderId="18" xfId="0" applyFont="1" applyFill="1" applyBorder="1" applyAlignment="1">
      <alignment horizontal="center" vertical="center"/>
    </xf>
    <xf numFmtId="0" fontId="0" fillId="5" borderId="19" xfId="0" applyFont="1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9" fillId="0" borderId="26" xfId="0" applyFont="1" applyBorder="1" applyAlignment="1">
      <alignment horizontal="center"/>
    </xf>
    <xf numFmtId="0" fontId="9" fillId="0" borderId="5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</cellXfs>
  <cellStyles count="1">
    <cellStyle name="Standard" xfId="0" builtinId="0" customBuiltin="1"/>
  </cellStyles>
  <dxfs count="10">
    <dxf>
      <numFmt numFmtId="0" formatCode="General"/>
      <fill>
        <patternFill>
          <bgColor theme="0" tint="-0.14996795556505021"/>
        </patternFill>
      </fill>
      <border>
        <vertical/>
        <horizontal/>
      </border>
    </dxf>
    <dxf>
      <numFmt numFmtId="0" formatCode="General"/>
      <fill>
        <patternFill>
          <bgColor theme="0" tint="-0.14996795556505021"/>
        </patternFill>
      </fill>
      <border>
        <vertical/>
        <horizontal/>
      </border>
    </dxf>
    <dxf>
      <numFmt numFmtId="0" formatCode="General"/>
      <fill>
        <patternFill>
          <bgColor theme="0" tint="-0.14996795556505021"/>
        </patternFill>
      </fill>
      <border>
        <vertical/>
        <horizontal/>
      </border>
    </dxf>
    <dxf>
      <numFmt numFmtId="0" formatCode="General"/>
      <fill>
        <patternFill>
          <bgColor theme="0" tint="-0.14996795556505021"/>
        </patternFill>
      </fill>
      <border>
        <vertical/>
        <horizontal/>
      </border>
    </dxf>
    <dxf>
      <numFmt numFmtId="0" formatCode="General"/>
      <fill>
        <patternFill>
          <bgColor theme="0" tint="-0.14996795556505021"/>
        </patternFill>
      </fill>
      <border>
        <vertical/>
        <horizontal/>
      </border>
    </dxf>
    <dxf>
      <numFmt numFmtId="0" formatCode="General"/>
      <fill>
        <patternFill>
          <bgColor theme="0" tint="-0.14996795556505021"/>
        </patternFill>
      </fill>
      <border>
        <vertical/>
        <horizontal/>
      </border>
    </dxf>
    <dxf>
      <numFmt numFmtId="0" formatCode="General"/>
      <fill>
        <patternFill>
          <bgColor theme="0" tint="-0.14996795556505021"/>
        </patternFill>
      </fill>
      <border>
        <vertical/>
        <horizontal/>
      </border>
    </dxf>
    <dxf>
      <numFmt numFmtId="0" formatCode="General"/>
      <fill>
        <patternFill>
          <bgColor theme="0" tint="-0.14996795556505021"/>
        </patternFill>
      </fill>
      <border>
        <vertical/>
        <horizontal/>
      </border>
    </dxf>
    <dxf>
      <numFmt numFmtId="0" formatCode="General"/>
      <fill>
        <patternFill>
          <bgColor theme="0" tint="-0.14996795556505021"/>
        </patternFill>
      </fill>
      <border>
        <vertical/>
        <horizontal/>
      </border>
    </dxf>
    <dxf>
      <numFmt numFmtId="0" formatCode="General"/>
      <fill>
        <patternFill>
          <bgColor theme="0" tint="-0.14996795556505021"/>
        </patternFill>
      </fill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1587</xdr:rowOff>
    </xdr:from>
    <xdr:to>
      <xdr:col>2</xdr:col>
      <xdr:colOff>704850</xdr:colOff>
      <xdr:row>2</xdr:row>
      <xdr:rowOff>325437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00063" y="203993"/>
          <a:ext cx="704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57151</xdr:colOff>
      <xdr:row>1</xdr:row>
      <xdr:rowOff>23019</xdr:rowOff>
    </xdr:from>
    <xdr:to>
      <xdr:col>21</xdr:col>
      <xdr:colOff>1</xdr:colOff>
      <xdr:row>2</xdr:row>
      <xdr:rowOff>346869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594557" y="225425"/>
          <a:ext cx="704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="106" zoomScaleNormal="106" workbookViewId="0">
      <selection activeCell="B3" sqref="B3"/>
    </sheetView>
  </sheetViews>
  <sheetFormatPr baseColWidth="10" defaultRowHeight="15" x14ac:dyDescent="0.25"/>
  <cols>
    <col min="1" max="1" width="3.7109375" customWidth="1"/>
    <col min="2" max="2" width="30.7109375" customWidth="1"/>
    <col min="3" max="3" width="3.7109375" customWidth="1"/>
    <col min="4" max="4" width="14.85546875" bestFit="1" customWidth="1"/>
    <col min="5" max="5" width="14.85546875" customWidth="1"/>
    <col min="6" max="6" width="2.7109375" customWidth="1"/>
    <col min="7" max="7" width="8.7109375" style="1" customWidth="1"/>
    <col min="8" max="8" width="22.28515625" bestFit="1" customWidth="1"/>
    <col min="9" max="9" width="5.7109375" customWidth="1"/>
    <col min="10" max="10" width="4.42578125" bestFit="1" customWidth="1"/>
    <col min="11" max="11" width="3.7109375" customWidth="1"/>
  </cols>
  <sheetData>
    <row r="1" spans="1:11" ht="15.75" thickBot="1" x14ac:dyDescent="0.3">
      <c r="A1" s="70"/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1" ht="20.100000000000001" customHeight="1" thickBot="1" x14ac:dyDescent="0.3">
      <c r="A2" s="73"/>
      <c r="B2" s="136" t="s">
        <v>0</v>
      </c>
      <c r="C2" s="4"/>
      <c r="D2" s="182" t="s">
        <v>1</v>
      </c>
      <c r="E2" s="183"/>
      <c r="F2" s="27"/>
      <c r="G2" s="192" t="s">
        <v>2</v>
      </c>
      <c r="H2" s="193"/>
      <c r="I2" s="190" t="s">
        <v>3</v>
      </c>
      <c r="J2" s="191"/>
      <c r="K2" s="76"/>
    </row>
    <row r="3" spans="1:11" ht="20.100000000000001" customHeight="1" x14ac:dyDescent="0.25">
      <c r="A3" s="73"/>
      <c r="B3" s="137" t="s">
        <v>51</v>
      </c>
      <c r="C3" s="27"/>
      <c r="D3" s="186">
        <v>0.41666666666666669</v>
      </c>
      <c r="E3" s="187"/>
      <c r="F3" s="27"/>
      <c r="G3" s="108">
        <v>1</v>
      </c>
      <c r="H3" s="109" t="s">
        <v>4</v>
      </c>
      <c r="I3" s="118">
        <v>2.7777777777777776E-2</v>
      </c>
      <c r="J3" s="110" t="s">
        <v>5</v>
      </c>
      <c r="K3" s="76"/>
    </row>
    <row r="4" spans="1:11" ht="20.100000000000001" customHeight="1" x14ac:dyDescent="0.25">
      <c r="A4" s="73"/>
      <c r="B4" s="137" t="s">
        <v>52</v>
      </c>
      <c r="C4" s="27"/>
      <c r="D4" s="184" t="s">
        <v>6</v>
      </c>
      <c r="E4" s="185"/>
      <c r="F4" s="27"/>
      <c r="G4" s="111">
        <v>2</v>
      </c>
      <c r="H4" s="112" t="s">
        <v>7</v>
      </c>
      <c r="I4" s="119">
        <v>2.0833333333333332E-2</v>
      </c>
      <c r="J4" s="113" t="s">
        <v>5</v>
      </c>
      <c r="K4" s="76"/>
    </row>
    <row r="5" spans="1:11" ht="20.100000000000001" customHeight="1" x14ac:dyDescent="0.25">
      <c r="A5" s="73"/>
      <c r="B5" s="137" t="s">
        <v>53</v>
      </c>
      <c r="C5" s="27"/>
      <c r="D5" s="188">
        <v>4</v>
      </c>
      <c r="E5" s="189"/>
      <c r="F5" s="27"/>
      <c r="G5" s="111">
        <v>3</v>
      </c>
      <c r="H5" s="112" t="s">
        <v>8</v>
      </c>
      <c r="I5" s="119">
        <v>2.4305555555555556E-2</v>
      </c>
      <c r="J5" s="113" t="s">
        <v>5</v>
      </c>
      <c r="K5" s="76"/>
    </row>
    <row r="6" spans="1:11" ht="20.100000000000001" customHeight="1" thickBot="1" x14ac:dyDescent="0.3">
      <c r="A6" s="73"/>
      <c r="B6" s="137" t="s">
        <v>54</v>
      </c>
      <c r="C6" s="27"/>
      <c r="D6" s="157">
        <f>IF(D5=1,I3,IF(D5=2,I4,IF(D5=3,I5,IF(D5=4,I6,"Modus wählen!"))))</f>
        <v>25.017361111111111</v>
      </c>
      <c r="E6" s="115" t="s">
        <v>23</v>
      </c>
      <c r="F6" s="27"/>
      <c r="G6" s="111">
        <v>4</v>
      </c>
      <c r="H6" s="112" t="s">
        <v>9</v>
      </c>
      <c r="I6" s="119">
        <v>25.017361111111111</v>
      </c>
      <c r="J6" s="113" t="s">
        <v>5</v>
      </c>
      <c r="K6" s="76"/>
    </row>
    <row r="7" spans="1:11" ht="20.100000000000001" customHeight="1" thickBot="1" x14ac:dyDescent="0.3">
      <c r="A7" s="73"/>
      <c r="B7" s="138" t="s">
        <v>55</v>
      </c>
      <c r="C7" s="27"/>
      <c r="D7" s="27"/>
      <c r="E7" s="27"/>
      <c r="F7" s="27"/>
      <c r="G7" s="114"/>
      <c r="H7" s="116" t="s">
        <v>10</v>
      </c>
      <c r="I7" s="120">
        <v>6.9444444444444441E-3</v>
      </c>
      <c r="J7" s="117" t="s">
        <v>5</v>
      </c>
      <c r="K7" s="76"/>
    </row>
    <row r="8" spans="1:11" ht="15.75" thickBot="1" x14ac:dyDescent="0.3">
      <c r="A8" s="90"/>
      <c r="B8" s="91"/>
      <c r="C8" s="91"/>
      <c r="D8" s="91"/>
      <c r="E8" s="91"/>
      <c r="F8" s="91"/>
      <c r="G8" s="91"/>
      <c r="H8" s="91"/>
      <c r="I8" s="91"/>
      <c r="J8" s="91"/>
      <c r="K8" s="92"/>
    </row>
    <row r="9" spans="1:11" ht="11.25" customHeight="1" thickBot="1" x14ac:dyDescent="0.3">
      <c r="A9" s="1"/>
      <c r="B9" s="1"/>
      <c r="C9" s="1"/>
      <c r="D9" s="1"/>
      <c r="E9" s="1"/>
      <c r="F9" s="1"/>
      <c r="H9" s="1"/>
      <c r="I9" s="1"/>
      <c r="J9" s="1"/>
      <c r="K9" s="1"/>
    </row>
    <row r="10" spans="1:11" ht="15.75" customHeight="1" x14ac:dyDescent="0.25">
      <c r="A10" s="1"/>
      <c r="B10" s="194" t="s">
        <v>49</v>
      </c>
      <c r="C10" s="195"/>
      <c r="D10" s="195"/>
      <c r="E10" s="196"/>
      <c r="F10" s="1"/>
      <c r="G10" s="176" t="s">
        <v>41</v>
      </c>
      <c r="H10" s="177"/>
      <c r="I10" s="177"/>
      <c r="J10" s="177"/>
      <c r="K10" s="178"/>
    </row>
    <row r="11" spans="1:11" ht="15.75" customHeight="1" thickBot="1" x14ac:dyDescent="0.3">
      <c r="A11" s="1"/>
      <c r="B11" s="197"/>
      <c r="C11" s="198"/>
      <c r="D11" s="198"/>
      <c r="E11" s="199"/>
      <c r="F11" s="1"/>
      <c r="G11" s="179"/>
      <c r="H11" s="180"/>
      <c r="I11" s="180"/>
      <c r="J11" s="180"/>
      <c r="K11" s="181"/>
    </row>
    <row r="12" spans="1:11" x14ac:dyDescent="0.25">
      <c r="A12" s="1"/>
      <c r="B12" s="1"/>
      <c r="C12" s="1"/>
      <c r="D12" s="1"/>
      <c r="E12" s="1"/>
      <c r="F12" s="1"/>
      <c r="H12" s="1"/>
      <c r="I12" s="1"/>
      <c r="J12" s="1"/>
      <c r="K12" s="1"/>
    </row>
  </sheetData>
  <mergeCells count="8">
    <mergeCell ref="G10:K11"/>
    <mergeCell ref="D2:E2"/>
    <mergeCell ref="D4:E4"/>
    <mergeCell ref="D3:E3"/>
    <mergeCell ref="D5:E5"/>
    <mergeCell ref="I2:J2"/>
    <mergeCell ref="G2:H2"/>
    <mergeCell ref="B10:E11"/>
  </mergeCells>
  <pageMargins left="0.70000000000000007" right="0.70000000000000007" top="0.78740157500000008" bottom="0.78740157500000008" header="0.30000000000000004" footer="0.30000000000000004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0"/>
  <sheetViews>
    <sheetView zoomScale="90" zoomScaleNormal="90" workbookViewId="0">
      <selection activeCell="G5" sqref="G5"/>
    </sheetView>
  </sheetViews>
  <sheetFormatPr baseColWidth="10" defaultRowHeight="15" x14ac:dyDescent="0.25"/>
  <cols>
    <col min="1" max="1" width="3.7109375" customWidth="1"/>
    <col min="2" max="2" width="8.85546875" bestFit="1" customWidth="1"/>
    <col min="3" max="3" width="30.7109375" customWidth="1"/>
    <col min="4" max="4" width="2.7109375" customWidth="1"/>
    <col min="5" max="5" width="30.7109375" customWidth="1"/>
    <col min="6" max="7" width="3.28515625" customWidth="1"/>
    <col min="8" max="8" width="1.5703125" bestFit="1" customWidth="1"/>
    <col min="9" max="10" width="3.28515625" customWidth="1"/>
    <col min="11" max="11" width="1.5703125" bestFit="1" customWidth="1"/>
    <col min="12" max="12" width="3.28515625" customWidth="1"/>
    <col min="13" max="13" width="4.28515625" customWidth="1"/>
    <col min="14" max="14" width="1.5703125" bestFit="1" customWidth="1"/>
    <col min="15" max="15" width="4.28515625" customWidth="1"/>
    <col min="16" max="16" width="2.7109375" customWidth="1"/>
    <col min="17" max="17" width="2" bestFit="1" customWidth="1"/>
    <col min="18" max="18" width="1.5703125" bestFit="1" customWidth="1"/>
    <col min="19" max="19" width="2" bestFit="1" customWidth="1"/>
    <col min="20" max="20" width="1.7109375" customWidth="1"/>
    <col min="21" max="21" width="3" bestFit="1" customWidth="1"/>
    <col min="22" max="22" width="1.5703125" bestFit="1" customWidth="1"/>
    <col min="23" max="23" width="3" bestFit="1" customWidth="1"/>
    <col min="24" max="24" width="3.7109375" customWidth="1"/>
    <col min="26" max="26" width="11.42578125" hidden="1" customWidth="1"/>
    <col min="27" max="27" width="4" hidden="1" customWidth="1"/>
    <col min="28" max="28" width="1.7109375" hidden="1" customWidth="1"/>
    <col min="29" max="29" width="2.85546875" hidden="1" customWidth="1"/>
    <col min="30" max="30" width="2" hidden="1" customWidth="1"/>
    <col min="31" max="31" width="1.7109375" hidden="1" customWidth="1"/>
    <col min="32" max="32" width="3.85546875" hidden="1" customWidth="1"/>
    <col min="33" max="33" width="2" hidden="1" customWidth="1"/>
    <col min="34" max="34" width="1.5703125" hidden="1" customWidth="1"/>
    <col min="35" max="35" width="2" hidden="1" customWidth="1"/>
    <col min="36" max="36" width="5.5703125" hidden="1" customWidth="1"/>
    <col min="37" max="37" width="4.42578125" hidden="1" customWidth="1"/>
    <col min="38" max="38" width="1.5703125" hidden="1" customWidth="1"/>
    <col min="39" max="39" width="4.42578125" hidden="1" customWidth="1"/>
    <col min="40" max="40" width="11.42578125" customWidth="1"/>
  </cols>
  <sheetData>
    <row r="1" spans="1:39" ht="20.100000000000001" customHeight="1" thickBot="1" x14ac:dyDescent="0.3">
      <c r="A1" s="19"/>
      <c r="B1" s="20"/>
      <c r="C1" s="20"/>
      <c r="D1" s="20"/>
      <c r="E1" s="20"/>
      <c r="F1" s="21"/>
      <c r="G1" s="253" t="s">
        <v>50</v>
      </c>
      <c r="H1" s="254"/>
      <c r="I1" s="254"/>
      <c r="J1" s="254"/>
      <c r="K1" s="254"/>
      <c r="L1" s="254"/>
      <c r="M1" s="254"/>
      <c r="N1" s="254"/>
      <c r="O1" s="255"/>
      <c r="P1" s="22"/>
      <c r="Q1" s="20"/>
      <c r="R1" s="20"/>
      <c r="S1" s="20"/>
      <c r="T1" s="20"/>
      <c r="U1" s="20"/>
      <c r="V1" s="20"/>
      <c r="W1" s="20"/>
      <c r="X1" s="23"/>
    </row>
    <row r="2" spans="1:39" ht="20.100000000000001" customHeight="1" thickBot="1" x14ac:dyDescent="0.35">
      <c r="A2" s="24"/>
      <c r="B2" s="25" t="s">
        <v>25</v>
      </c>
      <c r="C2" s="5"/>
      <c r="D2" s="5"/>
      <c r="E2" s="5"/>
      <c r="F2" s="3"/>
      <c r="G2" s="256"/>
      <c r="H2" s="257"/>
      <c r="I2" s="257"/>
      <c r="J2" s="257"/>
      <c r="K2" s="257"/>
      <c r="L2" s="257"/>
      <c r="M2" s="257"/>
      <c r="N2" s="257"/>
      <c r="O2" s="258"/>
      <c r="P2" s="3"/>
      <c r="Q2" s="5"/>
      <c r="R2" s="5"/>
      <c r="S2" s="5"/>
      <c r="T2" s="5"/>
      <c r="U2" s="5"/>
      <c r="V2" s="5"/>
      <c r="W2" s="5"/>
      <c r="X2" s="26"/>
      <c r="AA2" s="250" t="s">
        <v>39</v>
      </c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2"/>
    </row>
    <row r="3" spans="1:39" ht="20.100000000000001" customHeight="1" thickBot="1" x14ac:dyDescent="0.3">
      <c r="A3" s="24"/>
      <c r="B3" s="5"/>
      <c r="C3" s="5"/>
      <c r="D3" s="5"/>
      <c r="E3" s="5"/>
      <c r="F3" s="27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26"/>
      <c r="AA3" s="16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8"/>
    </row>
    <row r="4" spans="1:39" ht="20.100000000000001" customHeight="1" thickBot="1" x14ac:dyDescent="0.3">
      <c r="A4" s="24"/>
      <c r="B4" s="121" t="s">
        <v>20</v>
      </c>
      <c r="C4" s="277" t="s">
        <v>21</v>
      </c>
      <c r="D4" s="277"/>
      <c r="E4" s="278"/>
      <c r="F4" s="5"/>
      <c r="G4" s="273" t="s">
        <v>26</v>
      </c>
      <c r="H4" s="266"/>
      <c r="I4" s="274"/>
      <c r="J4" s="273" t="s">
        <v>28</v>
      </c>
      <c r="K4" s="266"/>
      <c r="L4" s="267"/>
      <c r="M4" s="265" t="s">
        <v>29</v>
      </c>
      <c r="N4" s="266"/>
      <c r="O4" s="267"/>
      <c r="P4" s="34"/>
      <c r="Q4" s="268" t="s">
        <v>30</v>
      </c>
      <c r="R4" s="269"/>
      <c r="S4" s="270"/>
      <c r="T4" s="4"/>
      <c r="U4" s="268" t="s">
        <v>31</v>
      </c>
      <c r="V4" s="269"/>
      <c r="W4" s="270"/>
      <c r="X4" s="26"/>
      <c r="AA4" s="206" t="s">
        <v>32</v>
      </c>
      <c r="AB4" s="207"/>
      <c r="AC4" s="208"/>
      <c r="AD4" s="206" t="s">
        <v>33</v>
      </c>
      <c r="AE4" s="207"/>
      <c r="AF4" s="208"/>
      <c r="AG4" s="206" t="s">
        <v>34</v>
      </c>
      <c r="AH4" s="207"/>
      <c r="AI4" s="208"/>
      <c r="AJ4" s="17"/>
      <c r="AK4" s="206" t="s">
        <v>36</v>
      </c>
      <c r="AL4" s="207"/>
      <c r="AM4" s="208"/>
    </row>
    <row r="5" spans="1:39" ht="20.100000000000001" customHeight="1" x14ac:dyDescent="0.25">
      <c r="A5" s="24"/>
      <c r="B5" s="101" t="s">
        <v>14</v>
      </c>
      <c r="C5" s="102" t="str">
        <f>'Spielplan(Ausdruck)'!H6</f>
        <v>Seed 1</v>
      </c>
      <c r="D5" s="102" t="s">
        <v>13</v>
      </c>
      <c r="E5" s="103" t="str">
        <f>'Spielplan(Ausdruck)'!J6</f>
        <v>Seed 5</v>
      </c>
      <c r="F5" s="4"/>
      <c r="G5" s="158"/>
      <c r="H5" s="61" t="s">
        <v>27</v>
      </c>
      <c r="I5" s="161"/>
      <c r="J5" s="162"/>
      <c r="K5" s="62" t="s">
        <v>27</v>
      </c>
      <c r="L5" s="167"/>
      <c r="M5" s="158"/>
      <c r="N5" s="61" t="s">
        <v>27</v>
      </c>
      <c r="O5" s="161"/>
      <c r="P5" s="34"/>
      <c r="Q5" s="74">
        <f t="shared" ref="Q5:Q10" si="0">AA5+AD5+AG5</f>
        <v>0</v>
      </c>
      <c r="R5" s="95" t="s">
        <v>27</v>
      </c>
      <c r="S5" s="96">
        <f t="shared" ref="S5:S10" si="1">AC5+AF5+AI5</f>
        <v>0</v>
      </c>
      <c r="T5" s="4"/>
      <c r="U5" s="74">
        <f t="shared" ref="U5:U10" si="2">SUM(G5,J5,M5)</f>
        <v>0</v>
      </c>
      <c r="V5" s="95" t="s">
        <v>27</v>
      </c>
      <c r="W5" s="96">
        <f t="shared" ref="W5:W10" si="3">SUM(I5,L5,O5)</f>
        <v>0</v>
      </c>
      <c r="X5" s="26"/>
      <c r="AA5" s="7">
        <f t="shared" ref="AA5:AA10" si="4">IF(G5&gt;I5,1,0)</f>
        <v>0</v>
      </c>
      <c r="AB5" s="8" t="s">
        <v>27</v>
      </c>
      <c r="AC5" s="140">
        <f t="shared" ref="AC5:AC10" si="5">IF(I5&gt;G5,1,0)</f>
        <v>0</v>
      </c>
      <c r="AD5" s="8">
        <f t="shared" ref="AD5:AD10" si="6">IF(J5&gt;L5,1,0)</f>
        <v>0</v>
      </c>
      <c r="AE5" s="30" t="s">
        <v>27</v>
      </c>
      <c r="AF5" s="140">
        <f t="shared" ref="AF5:AF10" si="7">IF(L5&gt;J5,1,0)</f>
        <v>0</v>
      </c>
      <c r="AG5" s="8">
        <f t="shared" ref="AG5:AG10" si="8">IF(M5&gt;O5,1,0)</f>
        <v>0</v>
      </c>
      <c r="AH5" s="8" t="s">
        <v>27</v>
      </c>
      <c r="AI5" s="9">
        <f t="shared" ref="AI5:AI10" si="9">IF(O5&gt;M5,1,0)</f>
        <v>0</v>
      </c>
      <c r="AJ5" s="17"/>
      <c r="AK5" s="7">
        <f t="shared" ref="AK5:AK14" si="10">IF(G5="",0,IF(Q5&gt;S5,1,IF(Q5=S5,0.5,0)))</f>
        <v>0</v>
      </c>
      <c r="AL5" s="8" t="s">
        <v>27</v>
      </c>
      <c r="AM5" s="9">
        <f t="shared" ref="AM5:AM14" si="11">IF(G5="",0,IF(Q5&lt;S5,1,IF(Q5=S5,0.5,0)))</f>
        <v>0</v>
      </c>
    </row>
    <row r="6" spans="1:39" ht="20.100000000000001" customHeight="1" x14ac:dyDescent="0.25">
      <c r="A6" s="24"/>
      <c r="B6" s="101" t="s">
        <v>15</v>
      </c>
      <c r="C6" s="102" t="str">
        <f>'Spielplan(Ausdruck)'!H7</f>
        <v>Seed 2</v>
      </c>
      <c r="D6" s="102" t="s">
        <v>13</v>
      </c>
      <c r="E6" s="103" t="str">
        <f>'Spielplan(Ausdruck)'!J7</f>
        <v>Seed 4</v>
      </c>
      <c r="F6" s="4"/>
      <c r="G6" s="159"/>
      <c r="H6" s="63" t="s">
        <v>27</v>
      </c>
      <c r="I6" s="163"/>
      <c r="J6" s="164"/>
      <c r="K6" s="64" t="s">
        <v>27</v>
      </c>
      <c r="L6" s="168"/>
      <c r="M6" s="159"/>
      <c r="N6" s="63" t="s">
        <v>27</v>
      </c>
      <c r="O6" s="163"/>
      <c r="P6" s="34"/>
      <c r="Q6" s="77">
        <f t="shared" si="0"/>
        <v>0</v>
      </c>
      <c r="R6" s="79" t="s">
        <v>27</v>
      </c>
      <c r="S6" s="78">
        <f t="shared" si="1"/>
        <v>0</v>
      </c>
      <c r="T6" s="4"/>
      <c r="U6" s="77">
        <f t="shared" si="2"/>
        <v>0</v>
      </c>
      <c r="V6" s="79" t="s">
        <v>27</v>
      </c>
      <c r="W6" s="78">
        <f t="shared" si="3"/>
        <v>0</v>
      </c>
      <c r="X6" s="26"/>
      <c r="AA6" s="12">
        <f t="shared" si="4"/>
        <v>0</v>
      </c>
      <c r="AB6" s="10" t="s">
        <v>27</v>
      </c>
      <c r="AC6" s="139">
        <f t="shared" si="5"/>
        <v>0</v>
      </c>
      <c r="AD6" s="10">
        <f t="shared" si="6"/>
        <v>0</v>
      </c>
      <c r="AE6" s="31" t="s">
        <v>27</v>
      </c>
      <c r="AF6" s="139">
        <f t="shared" si="7"/>
        <v>0</v>
      </c>
      <c r="AG6" s="10">
        <f t="shared" si="8"/>
        <v>0</v>
      </c>
      <c r="AH6" s="10" t="s">
        <v>27</v>
      </c>
      <c r="AI6" s="11">
        <f t="shared" si="9"/>
        <v>0</v>
      </c>
      <c r="AJ6" s="17"/>
      <c r="AK6" s="12">
        <f t="shared" si="10"/>
        <v>0</v>
      </c>
      <c r="AL6" s="10" t="s">
        <v>27</v>
      </c>
      <c r="AM6" s="11">
        <f t="shared" si="11"/>
        <v>0</v>
      </c>
    </row>
    <row r="7" spans="1:39" ht="20.100000000000001" customHeight="1" x14ac:dyDescent="0.25">
      <c r="A7" s="24"/>
      <c r="B7" s="101" t="s">
        <v>16</v>
      </c>
      <c r="C7" s="102" t="str">
        <f>'Spielplan(Ausdruck)'!H8</f>
        <v>Seed 3</v>
      </c>
      <c r="D7" s="102" t="s">
        <v>13</v>
      </c>
      <c r="E7" s="103" t="str">
        <f>'Spielplan(Ausdruck)'!J8</f>
        <v>Seed 5</v>
      </c>
      <c r="F7" s="4"/>
      <c r="G7" s="159"/>
      <c r="H7" s="63" t="s">
        <v>27</v>
      </c>
      <c r="I7" s="163"/>
      <c r="J7" s="164"/>
      <c r="K7" s="64" t="s">
        <v>27</v>
      </c>
      <c r="L7" s="168"/>
      <c r="M7" s="159"/>
      <c r="N7" s="63" t="s">
        <v>27</v>
      </c>
      <c r="O7" s="163"/>
      <c r="P7" s="34"/>
      <c r="Q7" s="77">
        <f t="shared" si="0"/>
        <v>0</v>
      </c>
      <c r="R7" s="79" t="s">
        <v>27</v>
      </c>
      <c r="S7" s="78">
        <f t="shared" si="1"/>
        <v>0</v>
      </c>
      <c r="T7" s="4"/>
      <c r="U7" s="77">
        <f t="shared" si="2"/>
        <v>0</v>
      </c>
      <c r="V7" s="79" t="s">
        <v>27</v>
      </c>
      <c r="W7" s="78">
        <f t="shared" si="3"/>
        <v>0</v>
      </c>
      <c r="X7" s="26"/>
      <c r="AA7" s="12">
        <f t="shared" si="4"/>
        <v>0</v>
      </c>
      <c r="AB7" s="10" t="s">
        <v>27</v>
      </c>
      <c r="AC7" s="139">
        <f t="shared" si="5"/>
        <v>0</v>
      </c>
      <c r="AD7" s="10">
        <f t="shared" si="6"/>
        <v>0</v>
      </c>
      <c r="AE7" s="31" t="s">
        <v>27</v>
      </c>
      <c r="AF7" s="139">
        <f t="shared" si="7"/>
        <v>0</v>
      </c>
      <c r="AG7" s="10">
        <f t="shared" si="8"/>
        <v>0</v>
      </c>
      <c r="AH7" s="10" t="s">
        <v>27</v>
      </c>
      <c r="AI7" s="11">
        <f t="shared" si="9"/>
        <v>0</v>
      </c>
      <c r="AJ7" s="17"/>
      <c r="AK7" s="12">
        <f t="shared" si="10"/>
        <v>0</v>
      </c>
      <c r="AL7" s="10" t="s">
        <v>27</v>
      </c>
      <c r="AM7" s="11">
        <f t="shared" si="11"/>
        <v>0</v>
      </c>
    </row>
    <row r="8" spans="1:39" ht="20.100000000000001" customHeight="1" x14ac:dyDescent="0.25">
      <c r="A8" s="24"/>
      <c r="B8" s="101" t="s">
        <v>17</v>
      </c>
      <c r="C8" s="102" t="str">
        <f>'Spielplan(Ausdruck)'!H9</f>
        <v>Seed 1</v>
      </c>
      <c r="D8" s="102" t="s">
        <v>13</v>
      </c>
      <c r="E8" s="103" t="str">
        <f>'Spielplan(Ausdruck)'!J9</f>
        <v>Seed 4</v>
      </c>
      <c r="F8" s="4"/>
      <c r="G8" s="159"/>
      <c r="H8" s="63" t="s">
        <v>27</v>
      </c>
      <c r="I8" s="163"/>
      <c r="J8" s="164"/>
      <c r="K8" s="64" t="s">
        <v>27</v>
      </c>
      <c r="L8" s="168"/>
      <c r="M8" s="159"/>
      <c r="N8" s="63" t="s">
        <v>27</v>
      </c>
      <c r="O8" s="163"/>
      <c r="P8" s="34"/>
      <c r="Q8" s="77">
        <f t="shared" si="0"/>
        <v>0</v>
      </c>
      <c r="R8" s="79" t="s">
        <v>27</v>
      </c>
      <c r="S8" s="78">
        <f t="shared" si="1"/>
        <v>0</v>
      </c>
      <c r="T8" s="4"/>
      <c r="U8" s="77">
        <f t="shared" si="2"/>
        <v>0</v>
      </c>
      <c r="V8" s="79" t="s">
        <v>27</v>
      </c>
      <c r="W8" s="78">
        <f t="shared" si="3"/>
        <v>0</v>
      </c>
      <c r="X8" s="26"/>
      <c r="AA8" s="12">
        <f t="shared" si="4"/>
        <v>0</v>
      </c>
      <c r="AB8" s="10" t="s">
        <v>27</v>
      </c>
      <c r="AC8" s="139">
        <f t="shared" si="5"/>
        <v>0</v>
      </c>
      <c r="AD8" s="10">
        <f t="shared" si="6"/>
        <v>0</v>
      </c>
      <c r="AE8" s="31" t="s">
        <v>27</v>
      </c>
      <c r="AF8" s="139">
        <f t="shared" si="7"/>
        <v>0</v>
      </c>
      <c r="AG8" s="10">
        <f t="shared" si="8"/>
        <v>0</v>
      </c>
      <c r="AH8" s="10" t="s">
        <v>27</v>
      </c>
      <c r="AI8" s="11">
        <f t="shared" si="9"/>
        <v>0</v>
      </c>
      <c r="AJ8" s="17"/>
      <c r="AK8" s="12">
        <f t="shared" si="10"/>
        <v>0</v>
      </c>
      <c r="AL8" s="10" t="s">
        <v>27</v>
      </c>
      <c r="AM8" s="11">
        <f t="shared" si="11"/>
        <v>0</v>
      </c>
    </row>
    <row r="9" spans="1:39" ht="20.100000000000001" customHeight="1" x14ac:dyDescent="0.25">
      <c r="A9" s="24"/>
      <c r="B9" s="101" t="s">
        <v>18</v>
      </c>
      <c r="C9" s="102" t="str">
        <f>'Spielplan(Ausdruck)'!H10</f>
        <v>Seed 2</v>
      </c>
      <c r="D9" s="102" t="s">
        <v>13</v>
      </c>
      <c r="E9" s="103" t="str">
        <f>'Spielplan(Ausdruck)'!J10</f>
        <v>Seed 3</v>
      </c>
      <c r="F9" s="4"/>
      <c r="G9" s="159"/>
      <c r="H9" s="63" t="s">
        <v>27</v>
      </c>
      <c r="I9" s="163"/>
      <c r="J9" s="164"/>
      <c r="K9" s="64" t="s">
        <v>27</v>
      </c>
      <c r="L9" s="168"/>
      <c r="M9" s="159"/>
      <c r="N9" s="63" t="s">
        <v>27</v>
      </c>
      <c r="O9" s="163"/>
      <c r="P9" s="34"/>
      <c r="Q9" s="77">
        <f t="shared" si="0"/>
        <v>0</v>
      </c>
      <c r="R9" s="79" t="s">
        <v>27</v>
      </c>
      <c r="S9" s="78">
        <f t="shared" si="1"/>
        <v>0</v>
      </c>
      <c r="T9" s="4"/>
      <c r="U9" s="77">
        <f t="shared" si="2"/>
        <v>0</v>
      </c>
      <c r="V9" s="79" t="s">
        <v>27</v>
      </c>
      <c r="W9" s="78">
        <f t="shared" si="3"/>
        <v>0</v>
      </c>
      <c r="X9" s="26"/>
      <c r="AA9" s="12">
        <f t="shared" si="4"/>
        <v>0</v>
      </c>
      <c r="AB9" s="10" t="s">
        <v>27</v>
      </c>
      <c r="AC9" s="139">
        <f t="shared" si="5"/>
        <v>0</v>
      </c>
      <c r="AD9" s="10">
        <f t="shared" si="6"/>
        <v>0</v>
      </c>
      <c r="AE9" s="31" t="s">
        <v>27</v>
      </c>
      <c r="AF9" s="139">
        <f t="shared" si="7"/>
        <v>0</v>
      </c>
      <c r="AG9" s="10">
        <f t="shared" si="8"/>
        <v>0</v>
      </c>
      <c r="AH9" s="10" t="s">
        <v>27</v>
      </c>
      <c r="AI9" s="11">
        <f t="shared" si="9"/>
        <v>0</v>
      </c>
      <c r="AJ9" s="17"/>
      <c r="AK9" s="12">
        <f t="shared" si="10"/>
        <v>0</v>
      </c>
      <c r="AL9" s="10" t="s">
        <v>27</v>
      </c>
      <c r="AM9" s="11">
        <f t="shared" si="11"/>
        <v>0</v>
      </c>
    </row>
    <row r="10" spans="1:39" ht="20.100000000000001" customHeight="1" x14ac:dyDescent="0.25">
      <c r="A10" s="24"/>
      <c r="B10" s="101" t="s">
        <v>19</v>
      </c>
      <c r="C10" s="102" t="str">
        <f>'Spielplan(Ausdruck)'!H11</f>
        <v>Seed 4</v>
      </c>
      <c r="D10" s="102" t="s">
        <v>13</v>
      </c>
      <c r="E10" s="103" t="str">
        <f>'Spielplan(Ausdruck)'!J11</f>
        <v>Seed 5</v>
      </c>
      <c r="F10" s="4"/>
      <c r="G10" s="159"/>
      <c r="H10" s="63" t="s">
        <v>27</v>
      </c>
      <c r="I10" s="163"/>
      <c r="J10" s="164"/>
      <c r="K10" s="64" t="s">
        <v>27</v>
      </c>
      <c r="L10" s="168"/>
      <c r="M10" s="159"/>
      <c r="N10" s="63" t="s">
        <v>27</v>
      </c>
      <c r="O10" s="163"/>
      <c r="P10" s="34"/>
      <c r="Q10" s="77">
        <f t="shared" si="0"/>
        <v>0</v>
      </c>
      <c r="R10" s="79" t="s">
        <v>27</v>
      </c>
      <c r="S10" s="78">
        <f t="shared" si="1"/>
        <v>0</v>
      </c>
      <c r="T10" s="4"/>
      <c r="U10" s="77">
        <f t="shared" si="2"/>
        <v>0</v>
      </c>
      <c r="V10" s="79" t="s">
        <v>27</v>
      </c>
      <c r="W10" s="78">
        <f t="shared" si="3"/>
        <v>0</v>
      </c>
      <c r="X10" s="26"/>
      <c r="AA10" s="12">
        <f t="shared" si="4"/>
        <v>0</v>
      </c>
      <c r="AB10" s="10" t="s">
        <v>27</v>
      </c>
      <c r="AC10" s="139">
        <f t="shared" si="5"/>
        <v>0</v>
      </c>
      <c r="AD10" s="10">
        <f t="shared" si="6"/>
        <v>0</v>
      </c>
      <c r="AE10" s="31" t="s">
        <v>27</v>
      </c>
      <c r="AF10" s="139">
        <f t="shared" si="7"/>
        <v>0</v>
      </c>
      <c r="AG10" s="10">
        <f t="shared" si="8"/>
        <v>0</v>
      </c>
      <c r="AH10" s="10" t="s">
        <v>27</v>
      </c>
      <c r="AI10" s="11">
        <f t="shared" si="9"/>
        <v>0</v>
      </c>
      <c r="AJ10" s="17"/>
      <c r="AK10" s="12">
        <f t="shared" si="10"/>
        <v>0</v>
      </c>
      <c r="AL10" s="10" t="s">
        <v>27</v>
      </c>
      <c r="AM10" s="11">
        <f t="shared" si="11"/>
        <v>0</v>
      </c>
    </row>
    <row r="11" spans="1:39" ht="20.100000000000001" customHeight="1" x14ac:dyDescent="0.25">
      <c r="A11" s="24"/>
      <c r="B11" s="101" t="s">
        <v>44</v>
      </c>
      <c r="C11" s="102" t="str">
        <f>'Spielplan(Ausdruck)'!H12</f>
        <v>Seed 1</v>
      </c>
      <c r="D11" s="102" t="s">
        <v>13</v>
      </c>
      <c r="E11" s="103" t="str">
        <f>'Spielplan(Ausdruck)'!J12</f>
        <v>Seed 3</v>
      </c>
      <c r="F11" s="4"/>
      <c r="G11" s="159"/>
      <c r="H11" s="63" t="s">
        <v>27</v>
      </c>
      <c r="I11" s="163"/>
      <c r="J11" s="164"/>
      <c r="K11" s="64" t="s">
        <v>27</v>
      </c>
      <c r="L11" s="168"/>
      <c r="M11" s="159"/>
      <c r="N11" s="63" t="s">
        <v>27</v>
      </c>
      <c r="O11" s="163"/>
      <c r="P11" s="34"/>
      <c r="Q11" s="77">
        <f t="shared" ref="Q11:Q14" si="12">AA11+AD11+AG11</f>
        <v>0</v>
      </c>
      <c r="R11" s="79" t="s">
        <v>27</v>
      </c>
      <c r="S11" s="78">
        <f t="shared" ref="S11:S14" si="13">AC11+AF11+AI11</f>
        <v>0</v>
      </c>
      <c r="T11" s="4"/>
      <c r="U11" s="77">
        <f t="shared" ref="U11:U14" si="14">SUM(G11,J11,M11)</f>
        <v>0</v>
      </c>
      <c r="V11" s="79" t="s">
        <v>27</v>
      </c>
      <c r="W11" s="78">
        <f t="shared" ref="W11:W14" si="15">SUM(I11,L11,O11)</f>
        <v>0</v>
      </c>
      <c r="X11" s="26"/>
      <c r="AA11" s="12">
        <f t="shared" ref="AA11:AA14" si="16">IF(G11&gt;I11,1,0)</f>
        <v>0</v>
      </c>
      <c r="AB11" s="10" t="s">
        <v>27</v>
      </c>
      <c r="AC11" s="139">
        <f t="shared" ref="AC11:AC14" si="17">IF(I11&gt;G11,1,0)</f>
        <v>0</v>
      </c>
      <c r="AD11" s="10">
        <f t="shared" ref="AD11:AD14" si="18">IF(J11&gt;L11,1,0)</f>
        <v>0</v>
      </c>
      <c r="AE11" s="31" t="s">
        <v>27</v>
      </c>
      <c r="AF11" s="139">
        <f t="shared" ref="AF11:AF14" si="19">IF(L11&gt;J11,1,0)</f>
        <v>0</v>
      </c>
      <c r="AG11" s="10">
        <f t="shared" ref="AG11:AG14" si="20">IF(M11&gt;O11,1,0)</f>
        <v>0</v>
      </c>
      <c r="AH11" s="10" t="s">
        <v>27</v>
      </c>
      <c r="AI11" s="11">
        <f t="shared" ref="AI11:AI14" si="21">IF(O11&gt;M11,1,0)</f>
        <v>0</v>
      </c>
      <c r="AJ11" s="17"/>
      <c r="AK11" s="12">
        <f t="shared" si="10"/>
        <v>0</v>
      </c>
      <c r="AL11" s="10" t="s">
        <v>27</v>
      </c>
      <c r="AM11" s="11">
        <f t="shared" si="11"/>
        <v>0</v>
      </c>
    </row>
    <row r="12" spans="1:39" ht="20.100000000000001" customHeight="1" x14ac:dyDescent="0.25">
      <c r="A12" s="24"/>
      <c r="B12" s="101" t="s">
        <v>45</v>
      </c>
      <c r="C12" s="102" t="str">
        <f>'Spielplan(Ausdruck)'!H13</f>
        <v>Seed 2</v>
      </c>
      <c r="D12" s="102" t="s">
        <v>13</v>
      </c>
      <c r="E12" s="103" t="str">
        <f>'Spielplan(Ausdruck)'!J13</f>
        <v>Seed 5</v>
      </c>
      <c r="F12" s="4"/>
      <c r="G12" s="159"/>
      <c r="H12" s="63" t="s">
        <v>27</v>
      </c>
      <c r="I12" s="163"/>
      <c r="J12" s="164"/>
      <c r="K12" s="64" t="s">
        <v>27</v>
      </c>
      <c r="L12" s="168"/>
      <c r="M12" s="159"/>
      <c r="N12" s="63" t="s">
        <v>27</v>
      </c>
      <c r="O12" s="163"/>
      <c r="P12" s="34"/>
      <c r="Q12" s="77">
        <f t="shared" si="12"/>
        <v>0</v>
      </c>
      <c r="R12" s="79" t="s">
        <v>27</v>
      </c>
      <c r="S12" s="78">
        <f t="shared" si="13"/>
        <v>0</v>
      </c>
      <c r="T12" s="4"/>
      <c r="U12" s="77">
        <f t="shared" si="14"/>
        <v>0</v>
      </c>
      <c r="V12" s="79" t="s">
        <v>27</v>
      </c>
      <c r="W12" s="78">
        <f t="shared" si="15"/>
        <v>0</v>
      </c>
      <c r="X12" s="26"/>
      <c r="AA12" s="12">
        <f t="shared" si="16"/>
        <v>0</v>
      </c>
      <c r="AB12" s="10" t="s">
        <v>27</v>
      </c>
      <c r="AC12" s="139">
        <f t="shared" si="17"/>
        <v>0</v>
      </c>
      <c r="AD12" s="10">
        <f t="shared" si="18"/>
        <v>0</v>
      </c>
      <c r="AE12" s="31" t="s">
        <v>27</v>
      </c>
      <c r="AF12" s="139">
        <f t="shared" si="19"/>
        <v>0</v>
      </c>
      <c r="AG12" s="10">
        <f t="shared" si="20"/>
        <v>0</v>
      </c>
      <c r="AH12" s="10" t="s">
        <v>27</v>
      </c>
      <c r="AI12" s="11">
        <f t="shared" si="21"/>
        <v>0</v>
      </c>
      <c r="AJ12" s="17"/>
      <c r="AK12" s="12">
        <f t="shared" si="10"/>
        <v>0</v>
      </c>
      <c r="AL12" s="10" t="s">
        <v>27</v>
      </c>
      <c r="AM12" s="11">
        <f t="shared" si="11"/>
        <v>0</v>
      </c>
    </row>
    <row r="13" spans="1:39" ht="20.100000000000001" customHeight="1" x14ac:dyDescent="0.25">
      <c r="A13" s="24"/>
      <c r="B13" s="101" t="s">
        <v>46</v>
      </c>
      <c r="C13" s="102" t="str">
        <f>'Spielplan(Ausdruck)'!H14</f>
        <v>Seed 3</v>
      </c>
      <c r="D13" s="102" t="s">
        <v>13</v>
      </c>
      <c r="E13" s="103" t="str">
        <f>'Spielplan(Ausdruck)'!J14</f>
        <v>Seed 4</v>
      </c>
      <c r="F13" s="4"/>
      <c r="G13" s="159"/>
      <c r="H13" s="63" t="s">
        <v>27</v>
      </c>
      <c r="I13" s="163"/>
      <c r="J13" s="164"/>
      <c r="K13" s="64" t="s">
        <v>27</v>
      </c>
      <c r="L13" s="168"/>
      <c r="M13" s="159"/>
      <c r="N13" s="63" t="s">
        <v>27</v>
      </c>
      <c r="O13" s="163"/>
      <c r="P13" s="34"/>
      <c r="Q13" s="77">
        <f t="shared" si="12"/>
        <v>0</v>
      </c>
      <c r="R13" s="79" t="s">
        <v>27</v>
      </c>
      <c r="S13" s="78">
        <f t="shared" si="13"/>
        <v>0</v>
      </c>
      <c r="T13" s="4"/>
      <c r="U13" s="77">
        <f t="shared" si="14"/>
        <v>0</v>
      </c>
      <c r="V13" s="79" t="s">
        <v>27</v>
      </c>
      <c r="W13" s="78">
        <f t="shared" si="15"/>
        <v>0</v>
      </c>
      <c r="X13" s="26"/>
      <c r="AA13" s="12">
        <f t="shared" si="16"/>
        <v>0</v>
      </c>
      <c r="AB13" s="10" t="s">
        <v>27</v>
      </c>
      <c r="AC13" s="139">
        <f t="shared" si="17"/>
        <v>0</v>
      </c>
      <c r="AD13" s="10">
        <f t="shared" si="18"/>
        <v>0</v>
      </c>
      <c r="AE13" s="31" t="s">
        <v>27</v>
      </c>
      <c r="AF13" s="139">
        <f t="shared" si="19"/>
        <v>0</v>
      </c>
      <c r="AG13" s="10">
        <f t="shared" si="20"/>
        <v>0</v>
      </c>
      <c r="AH13" s="10" t="s">
        <v>27</v>
      </c>
      <c r="AI13" s="11">
        <f t="shared" si="21"/>
        <v>0</v>
      </c>
      <c r="AJ13" s="17"/>
      <c r="AK13" s="12">
        <f t="shared" si="10"/>
        <v>0</v>
      </c>
      <c r="AL13" s="10" t="s">
        <v>27</v>
      </c>
      <c r="AM13" s="11">
        <f t="shared" si="11"/>
        <v>0</v>
      </c>
    </row>
    <row r="14" spans="1:39" ht="20.100000000000001" customHeight="1" thickBot="1" x14ac:dyDescent="0.3">
      <c r="A14" s="24"/>
      <c r="B14" s="122" t="s">
        <v>47</v>
      </c>
      <c r="C14" s="104" t="str">
        <f>'Spielplan(Ausdruck)'!H15</f>
        <v>Seed 1</v>
      </c>
      <c r="D14" s="104" t="s">
        <v>13</v>
      </c>
      <c r="E14" s="105" t="str">
        <f>'Spielplan(Ausdruck)'!J15</f>
        <v>Seed 2</v>
      </c>
      <c r="F14" s="4"/>
      <c r="G14" s="160"/>
      <c r="H14" s="65" t="s">
        <v>27</v>
      </c>
      <c r="I14" s="165"/>
      <c r="J14" s="166"/>
      <c r="K14" s="66" t="s">
        <v>27</v>
      </c>
      <c r="L14" s="169"/>
      <c r="M14" s="160"/>
      <c r="N14" s="65" t="s">
        <v>27</v>
      </c>
      <c r="O14" s="165"/>
      <c r="P14" s="34"/>
      <c r="Q14" s="82">
        <f t="shared" si="12"/>
        <v>0</v>
      </c>
      <c r="R14" s="85" t="s">
        <v>27</v>
      </c>
      <c r="S14" s="83">
        <f t="shared" si="13"/>
        <v>0</v>
      </c>
      <c r="T14" s="4"/>
      <c r="U14" s="82">
        <f t="shared" si="14"/>
        <v>0</v>
      </c>
      <c r="V14" s="85" t="s">
        <v>27</v>
      </c>
      <c r="W14" s="83">
        <f t="shared" si="15"/>
        <v>0</v>
      </c>
      <c r="X14" s="26"/>
      <c r="AA14" s="15">
        <f t="shared" si="16"/>
        <v>0</v>
      </c>
      <c r="AB14" s="13" t="s">
        <v>27</v>
      </c>
      <c r="AC14" s="141">
        <f t="shared" si="17"/>
        <v>0</v>
      </c>
      <c r="AD14" s="13">
        <f t="shared" si="18"/>
        <v>0</v>
      </c>
      <c r="AE14" s="32" t="s">
        <v>27</v>
      </c>
      <c r="AF14" s="141">
        <f t="shared" si="19"/>
        <v>0</v>
      </c>
      <c r="AG14" s="13">
        <f t="shared" si="20"/>
        <v>0</v>
      </c>
      <c r="AH14" s="13" t="s">
        <v>27</v>
      </c>
      <c r="AI14" s="14">
        <f t="shared" si="21"/>
        <v>0</v>
      </c>
      <c r="AJ14" s="17"/>
      <c r="AK14" s="15">
        <f t="shared" si="10"/>
        <v>0</v>
      </c>
      <c r="AL14" s="13" t="s">
        <v>27</v>
      </c>
      <c r="AM14" s="14">
        <f t="shared" si="11"/>
        <v>0</v>
      </c>
    </row>
    <row r="15" spans="1:39" ht="20.100000000000001" customHeight="1" thickBot="1" x14ac:dyDescent="0.3">
      <c r="A15" s="24"/>
      <c r="B15" s="5"/>
      <c r="C15" s="34"/>
      <c r="D15" s="34"/>
      <c r="E15" s="34"/>
      <c r="F15" s="3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26"/>
    </row>
    <row r="16" spans="1:39" ht="20.100000000000001" hidden="1" customHeight="1" thickBot="1" x14ac:dyDescent="0.3">
      <c r="A16" s="24"/>
      <c r="B16" s="5"/>
      <c r="C16" s="34"/>
      <c r="D16" s="43" t="s">
        <v>37</v>
      </c>
      <c r="E16" s="35"/>
      <c r="F16" s="36"/>
      <c r="G16" s="259" t="s">
        <v>36</v>
      </c>
      <c r="H16" s="260"/>
      <c r="I16" s="261"/>
      <c r="J16" s="259" t="s">
        <v>30</v>
      </c>
      <c r="K16" s="260"/>
      <c r="L16" s="261"/>
      <c r="M16" s="259" t="s">
        <v>31</v>
      </c>
      <c r="N16" s="260"/>
      <c r="O16" s="260"/>
      <c r="P16" s="271" t="s">
        <v>38</v>
      </c>
      <c r="Q16" s="272"/>
      <c r="R16" s="5"/>
      <c r="S16" s="5"/>
      <c r="T16" s="5"/>
      <c r="U16" s="5"/>
      <c r="V16" s="5"/>
      <c r="W16" s="5"/>
      <c r="X16" s="26"/>
      <c r="AA16" s="262" t="s">
        <v>40</v>
      </c>
      <c r="AB16" s="263"/>
      <c r="AC16" s="263"/>
      <c r="AD16" s="263"/>
      <c r="AE16" s="263"/>
      <c r="AF16" s="263"/>
      <c r="AG16" s="263"/>
      <c r="AH16" s="263"/>
      <c r="AI16" s="263"/>
      <c r="AJ16" s="263"/>
      <c r="AK16" s="263"/>
      <c r="AL16" s="263"/>
      <c r="AM16" s="264"/>
    </row>
    <row r="17" spans="1:39" ht="20.100000000000001" hidden="1" customHeight="1" x14ac:dyDescent="0.25">
      <c r="A17" s="24"/>
      <c r="B17" s="5"/>
      <c r="C17" s="34"/>
      <c r="D17" s="37">
        <f>RANK(AJ17,AJ17:AJ21)</f>
        <v>1</v>
      </c>
      <c r="E17" s="275" t="str">
        <f>Turnierdaten!$B$3</f>
        <v>Seed 1</v>
      </c>
      <c r="F17" s="276"/>
      <c r="G17" s="279">
        <f>AK5+AK8+AK11+AK14</f>
        <v>0</v>
      </c>
      <c r="H17" s="275"/>
      <c r="I17" s="280"/>
      <c r="J17" s="44">
        <f>Q5+Q8+Q11+Q14</f>
        <v>0</v>
      </c>
      <c r="K17" s="45" t="s">
        <v>27</v>
      </c>
      <c r="L17" s="46">
        <f>S5+S8+S11+S14</f>
        <v>0</v>
      </c>
      <c r="M17" s="47">
        <f>SUM(U5,U8,U11,U14)</f>
        <v>0</v>
      </c>
      <c r="N17" s="45" t="s">
        <v>27</v>
      </c>
      <c r="O17" s="48">
        <f>SUM(W5,W8,W11,W14)</f>
        <v>0</v>
      </c>
      <c r="P17" s="281">
        <f>M17-O17</f>
        <v>0</v>
      </c>
      <c r="Q17" s="282"/>
      <c r="R17" s="5"/>
      <c r="S17" s="5"/>
      <c r="T17" s="5"/>
      <c r="U17" s="5"/>
      <c r="V17" s="5"/>
      <c r="W17" s="5"/>
      <c r="X17" s="26"/>
      <c r="Y17" s="33"/>
      <c r="AA17" s="12">
        <f>G17</f>
        <v>0</v>
      </c>
      <c r="AB17" s="10"/>
      <c r="AC17" s="10">
        <f>J17-L17</f>
        <v>0</v>
      </c>
      <c r="AD17" s="10"/>
      <c r="AE17" s="10"/>
      <c r="AF17" s="10">
        <f>P17</f>
        <v>0</v>
      </c>
      <c r="AG17" s="10"/>
      <c r="AH17" s="10"/>
      <c r="AI17" s="10"/>
      <c r="AJ17" s="10">
        <f>AA17*1000+AC17*100+AF17</f>
        <v>0</v>
      </c>
      <c r="AK17" s="10"/>
      <c r="AL17" s="10"/>
      <c r="AM17" s="11"/>
    </row>
    <row r="18" spans="1:39" ht="20.100000000000001" hidden="1" customHeight="1" x14ac:dyDescent="0.25">
      <c r="A18" s="24"/>
      <c r="B18" s="5"/>
      <c r="C18" s="34"/>
      <c r="D18" s="38">
        <f>RANK(AJ18,AJ17:AJ21)</f>
        <v>1</v>
      </c>
      <c r="E18" s="240" t="str">
        <f>Turnierdaten!$B$4</f>
        <v>Seed 2</v>
      </c>
      <c r="F18" s="242"/>
      <c r="G18" s="239">
        <f>AK6+AK9+AK12+AM14</f>
        <v>0</v>
      </c>
      <c r="H18" s="240"/>
      <c r="I18" s="241"/>
      <c r="J18" s="49">
        <f>Q6+Q9+Q12+S14</f>
        <v>0</v>
      </c>
      <c r="K18" s="50" t="s">
        <v>27</v>
      </c>
      <c r="L18" s="51">
        <f>S6+S9+S12+Q14</f>
        <v>0</v>
      </c>
      <c r="M18" s="52">
        <f>SUM(U6,U9,U12,W14)</f>
        <v>0</v>
      </c>
      <c r="N18" s="50" t="s">
        <v>27</v>
      </c>
      <c r="O18" s="53">
        <f>SUM(W6,W9,W12,U14)</f>
        <v>0</v>
      </c>
      <c r="P18" s="229">
        <f>M18-O18</f>
        <v>0</v>
      </c>
      <c r="Q18" s="230"/>
      <c r="R18" s="5"/>
      <c r="S18" s="5"/>
      <c r="T18" s="5"/>
      <c r="U18" s="5"/>
      <c r="V18" s="5"/>
      <c r="W18" s="5"/>
      <c r="X18" s="26"/>
      <c r="Y18" s="33"/>
      <c r="AA18" s="12">
        <f>G18</f>
        <v>0</v>
      </c>
      <c r="AB18" s="10"/>
      <c r="AC18" s="10">
        <f>J18-L18</f>
        <v>0</v>
      </c>
      <c r="AD18" s="10"/>
      <c r="AE18" s="10"/>
      <c r="AF18" s="10">
        <f>P18</f>
        <v>0</v>
      </c>
      <c r="AG18" s="10"/>
      <c r="AH18" s="10"/>
      <c r="AI18" s="10"/>
      <c r="AJ18" s="10">
        <f>AA18*1000+AC18*100+AF18</f>
        <v>0</v>
      </c>
      <c r="AK18" s="10"/>
      <c r="AL18" s="10"/>
      <c r="AM18" s="11"/>
    </row>
    <row r="19" spans="1:39" ht="20.100000000000001" hidden="1" customHeight="1" x14ac:dyDescent="0.25">
      <c r="A19" s="24"/>
      <c r="B19" s="5"/>
      <c r="C19" s="34"/>
      <c r="D19" s="39">
        <f>RANK(AJ19,AJ17:AJ21)</f>
        <v>1</v>
      </c>
      <c r="E19" s="237" t="str">
        <f>Turnierdaten!$B$5</f>
        <v>Seed 3</v>
      </c>
      <c r="F19" s="243"/>
      <c r="G19" s="236">
        <f>AK7+AM9+AM11+AK13</f>
        <v>0</v>
      </c>
      <c r="H19" s="237"/>
      <c r="I19" s="238"/>
      <c r="J19" s="54">
        <f>Q7+S9+S11+Q13</f>
        <v>0</v>
      </c>
      <c r="K19" s="55" t="s">
        <v>27</v>
      </c>
      <c r="L19" s="56">
        <f>S7+Q9+Q11+S13</f>
        <v>0</v>
      </c>
      <c r="M19" s="57">
        <f>SUM(U7,W9,W11,U13)</f>
        <v>0</v>
      </c>
      <c r="N19" s="55" t="s">
        <v>27</v>
      </c>
      <c r="O19" s="58">
        <f>SUM(W7,U9,U11,W13)</f>
        <v>0</v>
      </c>
      <c r="P19" s="227">
        <f>M19-O19</f>
        <v>0</v>
      </c>
      <c r="Q19" s="228"/>
      <c r="R19" s="5"/>
      <c r="S19" s="5"/>
      <c r="T19" s="5"/>
      <c r="U19" s="5"/>
      <c r="V19" s="5"/>
      <c r="W19" s="5"/>
      <c r="X19" s="26"/>
      <c r="Y19" s="33"/>
      <c r="AA19" s="12">
        <f>G19</f>
        <v>0</v>
      </c>
      <c r="AB19" s="10"/>
      <c r="AC19" s="10">
        <f>J19-L19</f>
        <v>0</v>
      </c>
      <c r="AD19" s="10"/>
      <c r="AE19" s="10"/>
      <c r="AF19" s="10">
        <f>P19</f>
        <v>0</v>
      </c>
      <c r="AG19" s="10"/>
      <c r="AH19" s="10"/>
      <c r="AI19" s="10"/>
      <c r="AJ19" s="10">
        <f>AA19*1000+AC19*100+AF19</f>
        <v>0</v>
      </c>
      <c r="AK19" s="10"/>
      <c r="AL19" s="10"/>
      <c r="AM19" s="11"/>
    </row>
    <row r="20" spans="1:39" ht="20.100000000000001" hidden="1" customHeight="1" thickBot="1" x14ac:dyDescent="0.3">
      <c r="A20" s="24"/>
      <c r="B20" s="5"/>
      <c r="C20" s="34"/>
      <c r="D20" s="38">
        <f>RANK(AJ20,AJ17:AJ21)</f>
        <v>1</v>
      </c>
      <c r="E20" s="240" t="str">
        <f>Turnierdaten!$B$6</f>
        <v>Seed 4</v>
      </c>
      <c r="F20" s="242"/>
      <c r="G20" s="239">
        <f>AM6+AM8+AK10+AM13</f>
        <v>0</v>
      </c>
      <c r="H20" s="240"/>
      <c r="I20" s="241"/>
      <c r="J20" s="49">
        <f>S6+S8+Q10+S13</f>
        <v>0</v>
      </c>
      <c r="K20" s="50" t="s">
        <v>27</v>
      </c>
      <c r="L20" s="51">
        <f>Q6+Q8+S10+Q13</f>
        <v>0</v>
      </c>
      <c r="M20" s="52">
        <f>SUM(W6,W8,U10,W13)</f>
        <v>0</v>
      </c>
      <c r="N20" s="50" t="s">
        <v>27</v>
      </c>
      <c r="O20" s="53">
        <f>SUM(U6,U8,W10,U13)</f>
        <v>0</v>
      </c>
      <c r="P20" s="229">
        <f>M20-O20</f>
        <v>0</v>
      </c>
      <c r="Q20" s="230"/>
      <c r="R20" s="5"/>
      <c r="S20" s="5"/>
      <c r="T20" s="5"/>
      <c r="U20" s="5"/>
      <c r="V20" s="5"/>
      <c r="W20" s="5"/>
      <c r="X20" s="26"/>
      <c r="Y20" s="33"/>
      <c r="AA20" s="15">
        <f>G20</f>
        <v>0</v>
      </c>
      <c r="AB20" s="13"/>
      <c r="AC20" s="13">
        <f>J20-L20</f>
        <v>0</v>
      </c>
      <c r="AD20" s="13"/>
      <c r="AE20" s="13"/>
      <c r="AF20" s="13">
        <f>P20</f>
        <v>0</v>
      </c>
      <c r="AG20" s="13"/>
      <c r="AH20" s="13"/>
      <c r="AI20" s="13"/>
      <c r="AJ20" s="13">
        <f>AA20*1000+AC20*100+AF20</f>
        <v>0</v>
      </c>
      <c r="AK20" s="13"/>
      <c r="AL20" s="13"/>
      <c r="AM20" s="14"/>
    </row>
    <row r="21" spans="1:39" ht="20.100000000000001" hidden="1" customHeight="1" thickBot="1" x14ac:dyDescent="0.3">
      <c r="A21" s="24"/>
      <c r="B21" s="5"/>
      <c r="C21" s="34"/>
      <c r="D21" s="146">
        <f>RANK(AJ21,AJ17:AJ21)</f>
        <v>1</v>
      </c>
      <c r="E21" s="244" t="str">
        <f>Turnierdaten!$B$7</f>
        <v>Seed 5</v>
      </c>
      <c r="F21" s="245"/>
      <c r="G21" s="246">
        <f>AM5+AM7+AM10+AM12</f>
        <v>0</v>
      </c>
      <c r="H21" s="244"/>
      <c r="I21" s="247"/>
      <c r="J21" s="147">
        <f>S5+S7+S10+S12</f>
        <v>0</v>
      </c>
      <c r="K21" s="148" t="s">
        <v>27</v>
      </c>
      <c r="L21" s="149">
        <f>Q5+Q7+Q10+Q12</f>
        <v>0</v>
      </c>
      <c r="M21" s="150">
        <f>SUM(W5+W7+W10+W12)</f>
        <v>0</v>
      </c>
      <c r="N21" s="148" t="s">
        <v>27</v>
      </c>
      <c r="O21" s="151">
        <f>SUM(U5+U7+U10+U12)</f>
        <v>0</v>
      </c>
      <c r="P21" s="248">
        <f>M21-O21</f>
        <v>0</v>
      </c>
      <c r="Q21" s="249"/>
      <c r="R21" s="5"/>
      <c r="S21" s="5"/>
      <c r="T21" s="5"/>
      <c r="U21" s="5"/>
      <c r="V21" s="5"/>
      <c r="W21" s="5"/>
      <c r="X21" s="26"/>
      <c r="AA21" s="15">
        <f>G21</f>
        <v>0</v>
      </c>
      <c r="AB21" s="13"/>
      <c r="AC21" s="13">
        <f>J21-L21</f>
        <v>0</v>
      </c>
      <c r="AD21" s="13"/>
      <c r="AE21" s="13"/>
      <c r="AF21" s="13">
        <f>P21</f>
        <v>0</v>
      </c>
      <c r="AG21" s="13"/>
      <c r="AH21" s="13"/>
      <c r="AI21" s="13"/>
      <c r="AJ21" s="13">
        <f>AA21*1000+AC21*100+AF21</f>
        <v>0</v>
      </c>
      <c r="AK21" s="13"/>
      <c r="AL21" s="13"/>
      <c r="AM21" s="14"/>
    </row>
    <row r="22" spans="1:39" ht="20.100000000000001" hidden="1" customHeight="1" x14ac:dyDescent="0.25">
      <c r="A22" s="24"/>
      <c r="B22" s="5"/>
      <c r="C22" s="34"/>
      <c r="D22" s="34"/>
      <c r="E22" s="34"/>
      <c r="F22" s="40"/>
      <c r="G22" s="59"/>
      <c r="H22" s="59"/>
      <c r="I22" s="59"/>
      <c r="J22" s="59"/>
      <c r="K22" s="59"/>
      <c r="L22" s="59"/>
      <c r="M22" s="59"/>
      <c r="N22" s="59"/>
      <c r="O22" s="59"/>
      <c r="P22" s="60"/>
      <c r="Q22" s="60"/>
      <c r="R22" s="5"/>
      <c r="S22" s="5"/>
      <c r="T22" s="5"/>
      <c r="U22" s="5"/>
      <c r="V22" s="5"/>
      <c r="W22" s="5"/>
      <c r="X22" s="26"/>
    </row>
    <row r="23" spans="1:39" ht="20.100000000000001" hidden="1" customHeight="1" thickBot="1" x14ac:dyDescent="0.3">
      <c r="A23" s="24"/>
      <c r="B23" s="5"/>
      <c r="C23" s="34"/>
      <c r="D23" s="34"/>
      <c r="E23" s="34"/>
      <c r="F23" s="40"/>
      <c r="G23" s="59"/>
      <c r="H23" s="59"/>
      <c r="I23" s="59"/>
      <c r="J23" s="59"/>
      <c r="K23" s="59"/>
      <c r="L23" s="59"/>
      <c r="M23" s="59"/>
      <c r="N23" s="59"/>
      <c r="O23" s="59"/>
      <c r="P23" s="60"/>
      <c r="Q23" s="60"/>
      <c r="R23" s="5"/>
      <c r="S23" s="5"/>
      <c r="T23" s="5"/>
      <c r="U23" s="5"/>
      <c r="V23" s="5"/>
      <c r="W23" s="5"/>
      <c r="X23" s="26"/>
    </row>
    <row r="24" spans="1:39" ht="20.100000000000001" customHeight="1" thickBot="1" x14ac:dyDescent="0.3">
      <c r="A24" s="24"/>
      <c r="B24" s="5"/>
      <c r="C24" s="34"/>
      <c r="D24" s="152" t="s">
        <v>35</v>
      </c>
      <c r="E24" s="153"/>
      <c r="F24" s="154"/>
      <c r="G24" s="231" t="s">
        <v>36</v>
      </c>
      <c r="H24" s="232"/>
      <c r="I24" s="233"/>
      <c r="J24" s="231" t="s">
        <v>30</v>
      </c>
      <c r="K24" s="232"/>
      <c r="L24" s="233"/>
      <c r="M24" s="231" t="s">
        <v>31</v>
      </c>
      <c r="N24" s="232"/>
      <c r="O24" s="232"/>
      <c r="P24" s="234" t="s">
        <v>38</v>
      </c>
      <c r="Q24" s="235"/>
      <c r="R24" s="5"/>
      <c r="S24" s="5"/>
      <c r="T24" s="5"/>
      <c r="U24" s="5"/>
      <c r="V24" s="5"/>
      <c r="W24" s="5"/>
      <c r="X24" s="26"/>
    </row>
    <row r="25" spans="1:39" ht="20.100000000000001" customHeight="1" x14ac:dyDescent="0.25">
      <c r="A25" s="24"/>
      <c r="B25" s="5"/>
      <c r="C25" s="34"/>
      <c r="D25" s="123" t="s">
        <v>14</v>
      </c>
      <c r="E25" s="215" t="str">
        <f>VLOOKUP(1,D17:F21,2,FALSE)</f>
        <v>Seed 1</v>
      </c>
      <c r="F25" s="216"/>
      <c r="G25" s="217">
        <f>VLOOKUP(E25,E17:Q21,3,FALSE)</f>
        <v>0</v>
      </c>
      <c r="H25" s="215"/>
      <c r="I25" s="218"/>
      <c r="J25" s="155">
        <f>VLOOKUP(E25,E17:Q21,6,FALSE)</f>
        <v>0</v>
      </c>
      <c r="K25" s="124" t="s">
        <v>27</v>
      </c>
      <c r="L25" s="67">
        <f>VLOOKUP(E25,E17:Q21,8,FALSE)</f>
        <v>0</v>
      </c>
      <c r="M25" s="123">
        <f>VLOOKUP(E25,E17:Q21,9,FALSE)</f>
        <v>0</v>
      </c>
      <c r="N25" s="124" t="s">
        <v>27</v>
      </c>
      <c r="O25" s="125">
        <f>VLOOKUP(E25,E17:Q21,11,FALSE)</f>
        <v>0</v>
      </c>
      <c r="P25" s="219">
        <f>M25-O25</f>
        <v>0</v>
      </c>
      <c r="Q25" s="220"/>
      <c r="R25" s="5"/>
      <c r="S25" s="5"/>
      <c r="T25" s="5"/>
      <c r="U25" s="5"/>
      <c r="V25" s="5"/>
      <c r="W25" s="5"/>
      <c r="X25" s="26"/>
    </row>
    <row r="26" spans="1:39" ht="20.100000000000001" customHeight="1" x14ac:dyDescent="0.25">
      <c r="A26" s="24"/>
      <c r="B26" s="5"/>
      <c r="C26" s="34"/>
      <c r="D26" s="41" t="s">
        <v>15</v>
      </c>
      <c r="E26" s="209" t="str">
        <f>IF(U5=0,Turnierdaten!B4,VLOOKUP(2,D17:F21,2,FALSE))</f>
        <v>Seed 2</v>
      </c>
      <c r="F26" s="210"/>
      <c r="G26" s="211">
        <f>VLOOKUP(E26,E17:Q21,3,FALSE)</f>
        <v>0</v>
      </c>
      <c r="H26" s="209"/>
      <c r="I26" s="212"/>
      <c r="J26" s="128">
        <f>VLOOKUP(E26,E17:Q21,6,FALSE)</f>
        <v>0</v>
      </c>
      <c r="K26" s="126" t="s">
        <v>27</v>
      </c>
      <c r="L26" s="68">
        <f>VLOOKUP(E26,E17:Q21,8,FALSE)</f>
        <v>0</v>
      </c>
      <c r="M26" s="41">
        <f>VLOOKUP(E26,E17:Q21,9,FALSE)</f>
        <v>0</v>
      </c>
      <c r="N26" s="126" t="s">
        <v>27</v>
      </c>
      <c r="O26" s="127">
        <f>VLOOKUP(E26,E17:Q21,11,FALSE)</f>
        <v>0</v>
      </c>
      <c r="P26" s="213">
        <f>M26-O26</f>
        <v>0</v>
      </c>
      <c r="Q26" s="214"/>
      <c r="R26" s="5"/>
      <c r="S26" s="5"/>
      <c r="T26" s="5"/>
      <c r="U26" s="5"/>
      <c r="V26" s="5"/>
      <c r="W26" s="5"/>
      <c r="X26" s="26"/>
    </row>
    <row r="27" spans="1:39" ht="20.100000000000001" customHeight="1" x14ac:dyDescent="0.25">
      <c r="A27" s="24"/>
      <c r="B27" s="5"/>
      <c r="C27" s="34"/>
      <c r="D27" s="42" t="s">
        <v>16</v>
      </c>
      <c r="E27" s="221" t="str">
        <f>IF(U5=0,Turnierdaten!B5,VLOOKUP(3,D17:F21,2,FALSE))</f>
        <v>Seed 3</v>
      </c>
      <c r="F27" s="222"/>
      <c r="G27" s="223">
        <f>VLOOKUP(E27,E17:Q21,3,FALSE)</f>
        <v>0</v>
      </c>
      <c r="H27" s="221"/>
      <c r="I27" s="224"/>
      <c r="J27" s="131">
        <f>VLOOKUP(E27,E17:Q21,6,FALSE)</f>
        <v>0</v>
      </c>
      <c r="K27" s="129" t="s">
        <v>27</v>
      </c>
      <c r="L27" s="69">
        <f>VLOOKUP(E27,E17:Q21,8,FALSE)</f>
        <v>0</v>
      </c>
      <c r="M27" s="42">
        <f>VLOOKUP(E27,E17:Q21,9,FALSE)</f>
        <v>0</v>
      </c>
      <c r="N27" s="129" t="s">
        <v>27</v>
      </c>
      <c r="O27" s="130">
        <f>VLOOKUP(E27,E17:Q21,11,FALSE)</f>
        <v>0</v>
      </c>
      <c r="P27" s="225">
        <f>M27-O27</f>
        <v>0</v>
      </c>
      <c r="Q27" s="226"/>
      <c r="R27" s="5"/>
      <c r="S27" s="5"/>
      <c r="T27" s="5"/>
      <c r="U27" s="5"/>
      <c r="V27" s="5"/>
      <c r="W27" s="5"/>
      <c r="X27" s="26"/>
    </row>
    <row r="28" spans="1:39" ht="20.100000000000001" customHeight="1" x14ac:dyDescent="0.25">
      <c r="A28" s="24"/>
      <c r="B28" s="5"/>
      <c r="C28" s="34"/>
      <c r="D28" s="41" t="s">
        <v>17</v>
      </c>
      <c r="E28" s="209" t="str">
        <f>IF(U5=0,Turnierdaten!B6,VLOOKUP(4,D17:F21,2,FALSE))</f>
        <v>Seed 4</v>
      </c>
      <c r="F28" s="210"/>
      <c r="G28" s="211">
        <f>VLOOKUP(E28,E17:Q21,3,FALSE)</f>
        <v>0</v>
      </c>
      <c r="H28" s="209"/>
      <c r="I28" s="212"/>
      <c r="J28" s="128">
        <f>VLOOKUP(E28,E17:Q21,6,FALSE)</f>
        <v>0</v>
      </c>
      <c r="K28" s="126" t="s">
        <v>27</v>
      </c>
      <c r="L28" s="68">
        <f>VLOOKUP(E28,E17:Q21,8,FALSE)</f>
        <v>0</v>
      </c>
      <c r="M28" s="41">
        <f>VLOOKUP(E28,E17:Q21,9,FALSE)</f>
        <v>0</v>
      </c>
      <c r="N28" s="126" t="s">
        <v>27</v>
      </c>
      <c r="O28" s="127">
        <f>VLOOKUP(E28,E17:Q21,11,FALSE)</f>
        <v>0</v>
      </c>
      <c r="P28" s="213">
        <f>M28-O28</f>
        <v>0</v>
      </c>
      <c r="Q28" s="214"/>
      <c r="R28" s="5"/>
      <c r="S28" s="5"/>
      <c r="T28" s="5"/>
      <c r="U28" s="5"/>
      <c r="V28" s="5"/>
      <c r="W28" s="5"/>
      <c r="X28" s="26"/>
    </row>
    <row r="29" spans="1:39" ht="20.100000000000001" customHeight="1" thickBot="1" x14ac:dyDescent="0.3">
      <c r="A29" s="24"/>
      <c r="B29" s="5"/>
      <c r="C29" s="5"/>
      <c r="D29" s="142" t="s">
        <v>18</v>
      </c>
      <c r="E29" s="200" t="str">
        <f>IF(U5=0,Turnierdaten!B7,VLOOKUP(5,D17:F21,2,FALSE))</f>
        <v>Seed 5</v>
      </c>
      <c r="F29" s="201"/>
      <c r="G29" s="202">
        <f>VLOOKUP(E29,E17:Q21,3,FALSE)</f>
        <v>0</v>
      </c>
      <c r="H29" s="200"/>
      <c r="I29" s="203"/>
      <c r="J29" s="145">
        <f>VLOOKUP(E29,E17:Q21,6,FALSE)</f>
        <v>0</v>
      </c>
      <c r="K29" s="143" t="s">
        <v>27</v>
      </c>
      <c r="L29" s="156">
        <f>VLOOKUP(E29,E17:Q21,8,FALSE)</f>
        <v>0</v>
      </c>
      <c r="M29" s="142">
        <f>VLOOKUP(E29,E17:Q21,9,FALSE)</f>
        <v>0</v>
      </c>
      <c r="N29" s="143" t="s">
        <v>27</v>
      </c>
      <c r="O29" s="144">
        <f>VLOOKUP(E29,E17:Q21,11,FALSE)</f>
        <v>0</v>
      </c>
      <c r="P29" s="204">
        <f>M29-O29</f>
        <v>0</v>
      </c>
      <c r="Q29" s="205"/>
      <c r="R29" s="5"/>
      <c r="S29" s="5"/>
      <c r="T29" s="5"/>
      <c r="U29" s="5"/>
      <c r="V29" s="5"/>
      <c r="W29" s="5"/>
      <c r="X29" s="26"/>
    </row>
    <row r="30" spans="1:39" ht="15.75" thickBot="1" x14ac:dyDescent="0.3">
      <c r="A30" s="28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29"/>
    </row>
  </sheetData>
  <mergeCells count="51">
    <mergeCell ref="E17:F17"/>
    <mergeCell ref="E18:F18"/>
    <mergeCell ref="AK4:AM4"/>
    <mergeCell ref="U4:W4"/>
    <mergeCell ref="C4:E4"/>
    <mergeCell ref="G17:I17"/>
    <mergeCell ref="G18:I18"/>
    <mergeCell ref="P17:Q17"/>
    <mergeCell ref="P18:Q18"/>
    <mergeCell ref="AA2:AM2"/>
    <mergeCell ref="G1:O2"/>
    <mergeCell ref="G16:I16"/>
    <mergeCell ref="J16:L16"/>
    <mergeCell ref="M16:O16"/>
    <mergeCell ref="AA16:AM16"/>
    <mergeCell ref="M4:O4"/>
    <mergeCell ref="Q4:S4"/>
    <mergeCell ref="AG4:AI4"/>
    <mergeCell ref="P16:Q16"/>
    <mergeCell ref="G4:I4"/>
    <mergeCell ref="J4:L4"/>
    <mergeCell ref="E20:F20"/>
    <mergeCell ref="E19:F19"/>
    <mergeCell ref="E21:F21"/>
    <mergeCell ref="G21:I21"/>
    <mergeCell ref="P21:Q21"/>
    <mergeCell ref="P27:Q27"/>
    <mergeCell ref="P19:Q19"/>
    <mergeCell ref="P20:Q20"/>
    <mergeCell ref="G24:I24"/>
    <mergeCell ref="J24:L24"/>
    <mergeCell ref="M24:O24"/>
    <mergeCell ref="P24:Q24"/>
    <mergeCell ref="G19:I19"/>
    <mergeCell ref="G20:I20"/>
    <mergeCell ref="E29:F29"/>
    <mergeCell ref="G29:I29"/>
    <mergeCell ref="P29:Q29"/>
    <mergeCell ref="AA4:AC4"/>
    <mergeCell ref="AD4:AF4"/>
    <mergeCell ref="E28:F28"/>
    <mergeCell ref="G28:I28"/>
    <mergeCell ref="P28:Q28"/>
    <mergeCell ref="E25:F25"/>
    <mergeCell ref="G25:I25"/>
    <mergeCell ref="P25:Q25"/>
    <mergeCell ref="E26:F26"/>
    <mergeCell ref="G26:I26"/>
    <mergeCell ref="P26:Q26"/>
    <mergeCell ref="E27:F27"/>
    <mergeCell ref="G27:I27"/>
  </mergeCells>
  <pageMargins left="0.70000000000000007" right="0.70000000000000007" top="0.78740157500000008" bottom="0.78740157500000008" header="0.30000000000000004" footer="0.3000000000000000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view="pageBreakPreview" zoomScale="80" zoomScaleNormal="90" zoomScaleSheetLayoutView="80" workbookViewId="0">
      <selection activeCell="G4" sqref="G4"/>
    </sheetView>
  </sheetViews>
  <sheetFormatPr baseColWidth="10" defaultRowHeight="15" x14ac:dyDescent="0.25"/>
  <cols>
    <col min="1" max="2" width="3.7109375" customWidth="1"/>
    <col min="3" max="3" width="30.7109375" customWidth="1"/>
    <col min="4" max="5" width="3.7109375" customWidth="1"/>
    <col min="6" max="6" width="11.42578125" customWidth="1"/>
    <col min="7" max="7" width="9.28515625" customWidth="1"/>
    <col min="8" max="8" width="30.7109375" customWidth="1"/>
    <col min="9" max="9" width="2.7109375" style="2" customWidth="1"/>
    <col min="10" max="11" width="30.7109375" customWidth="1"/>
    <col min="12" max="12" width="1.7109375" customWidth="1"/>
    <col min="13" max="21" width="5.7109375" customWidth="1"/>
  </cols>
  <sheetData>
    <row r="1" spans="1:21" ht="15.75" thickBot="1" x14ac:dyDescent="0.3">
      <c r="A1" s="5"/>
    </row>
    <row r="2" spans="1:21" ht="30" customHeight="1" x14ac:dyDescent="0.25">
      <c r="A2" s="5"/>
      <c r="G2" s="286" t="s">
        <v>56</v>
      </c>
      <c r="H2" s="287"/>
      <c r="I2" s="287"/>
      <c r="J2" s="287"/>
      <c r="K2" s="288"/>
    </row>
    <row r="3" spans="1:21" ht="30" customHeight="1" thickBot="1" x14ac:dyDescent="0.3">
      <c r="A3" s="5"/>
      <c r="B3" s="5"/>
      <c r="C3" s="5"/>
      <c r="D3" s="5"/>
      <c r="E3" s="5"/>
      <c r="F3" s="5"/>
      <c r="G3" s="289"/>
      <c r="H3" s="290"/>
      <c r="I3" s="290"/>
      <c r="J3" s="290"/>
      <c r="K3" s="291"/>
      <c r="L3" s="5"/>
    </row>
    <row r="4" spans="1:21" ht="24.95" customHeight="1" thickBot="1" x14ac:dyDescent="0.45">
      <c r="A4" s="27"/>
      <c r="B4" s="27"/>
      <c r="C4" s="100" t="s">
        <v>11</v>
      </c>
      <c r="D4" s="27"/>
      <c r="E4" s="27"/>
      <c r="F4" s="27"/>
      <c r="G4" s="27"/>
      <c r="H4" s="27"/>
      <c r="I4" s="4"/>
      <c r="J4" s="27"/>
      <c r="K4" s="27"/>
      <c r="L4" s="27"/>
      <c r="M4" s="5"/>
    </row>
    <row r="5" spans="1:21" ht="24.95" customHeight="1" thickBot="1" x14ac:dyDescent="0.3">
      <c r="A5" s="27"/>
      <c r="B5" s="74"/>
      <c r="C5" s="75" t="s">
        <v>12</v>
      </c>
      <c r="D5" s="27"/>
      <c r="E5" s="292" t="s">
        <v>1</v>
      </c>
      <c r="F5" s="293"/>
      <c r="G5" s="132" t="s">
        <v>20</v>
      </c>
      <c r="H5" s="294" t="s">
        <v>21</v>
      </c>
      <c r="I5" s="295"/>
      <c r="J5" s="293"/>
      <c r="K5" s="93" t="s">
        <v>22</v>
      </c>
      <c r="L5" s="76"/>
      <c r="M5" s="273" t="s">
        <v>26</v>
      </c>
      <c r="N5" s="266"/>
      <c r="O5" s="267"/>
      <c r="P5" s="273" t="s">
        <v>28</v>
      </c>
      <c r="Q5" s="266"/>
      <c r="R5" s="267"/>
      <c r="S5" s="265" t="s">
        <v>29</v>
      </c>
      <c r="T5" s="266"/>
      <c r="U5" s="267"/>
    </row>
    <row r="6" spans="1:21" ht="24.95" customHeight="1" x14ac:dyDescent="0.25">
      <c r="A6" s="27"/>
      <c r="B6" s="77" t="s">
        <v>14</v>
      </c>
      <c r="C6" s="78" t="str">
        <f>Turnierdaten!$B$3</f>
        <v>Seed 1</v>
      </c>
      <c r="D6" s="27"/>
      <c r="E6" s="170"/>
      <c r="F6" s="171">
        <f>Turnierdaten!D3</f>
        <v>0.41666666666666669</v>
      </c>
      <c r="G6" s="106" t="s">
        <v>14</v>
      </c>
      <c r="H6" s="79" t="str">
        <f>C6</f>
        <v>Seed 1</v>
      </c>
      <c r="I6" s="79" t="s">
        <v>13</v>
      </c>
      <c r="J6" s="80" t="str">
        <f>C10</f>
        <v>Seed 5</v>
      </c>
      <c r="K6" s="81" t="str">
        <f>C8</f>
        <v>Seed 3</v>
      </c>
      <c r="L6" s="27"/>
      <c r="M6" s="74" t="str">
        <f>IF(Ergebnisse!G5="","",Ergebnisse!G5)</f>
        <v/>
      </c>
      <c r="N6" s="95" t="s">
        <v>27</v>
      </c>
      <c r="O6" s="174" t="str">
        <f>IF(Ergebnisse!I5="","",Ergebnisse!I5)</f>
        <v/>
      </c>
      <c r="P6" s="74" t="str">
        <f>IF(Ergebnisse!J5="","",Ergebnisse!J5)</f>
        <v/>
      </c>
      <c r="Q6" s="97" t="s">
        <v>27</v>
      </c>
      <c r="R6" s="96" t="str">
        <f>IF(Ergebnisse!L5="","",Ergebnisse!L5)</f>
        <v/>
      </c>
      <c r="S6" s="175" t="str">
        <f>IF(Ergebnisse!M5="","",Ergebnisse!M5)</f>
        <v/>
      </c>
      <c r="T6" s="95" t="s">
        <v>27</v>
      </c>
      <c r="U6" s="96" t="str">
        <f>IF(Ergebnisse!O5="","",Ergebnisse!O5)</f>
        <v/>
      </c>
    </row>
    <row r="7" spans="1:21" ht="24.95" customHeight="1" x14ac:dyDescent="0.25">
      <c r="A7" s="27"/>
      <c r="B7" s="77" t="s">
        <v>15</v>
      </c>
      <c r="C7" s="78" t="str">
        <f>Turnierdaten!$B$4</f>
        <v>Seed 2</v>
      </c>
      <c r="D7" s="27"/>
      <c r="E7" s="134" t="s">
        <v>43</v>
      </c>
      <c r="F7" s="135">
        <f>Turnierdaten!D6+Turnierdaten!I7+F6</f>
        <v>25.440972222222221</v>
      </c>
      <c r="G7" s="106" t="s">
        <v>15</v>
      </c>
      <c r="H7" s="79" t="str">
        <f>C7</f>
        <v>Seed 2</v>
      </c>
      <c r="I7" s="79" t="s">
        <v>13</v>
      </c>
      <c r="J7" s="80" t="str">
        <f>C9</f>
        <v>Seed 4</v>
      </c>
      <c r="K7" s="81" t="str">
        <f>C6</f>
        <v>Seed 1</v>
      </c>
      <c r="L7" s="27"/>
      <c r="M7" s="77" t="str">
        <f>IF(Ergebnisse!G6="","",Ergebnisse!G6)</f>
        <v/>
      </c>
      <c r="N7" s="79" t="s">
        <v>27</v>
      </c>
      <c r="O7" s="80" t="str">
        <f>IF(Ergebnisse!I6="","",Ergebnisse!I6)</f>
        <v/>
      </c>
      <c r="P7" s="77" t="str">
        <f>IF(Ergebnisse!J6="","",Ergebnisse!J6)</f>
        <v/>
      </c>
      <c r="Q7" s="98" t="s">
        <v>27</v>
      </c>
      <c r="R7" s="78" t="str">
        <f>IF(Ergebnisse!L6="","",Ergebnisse!L6)</f>
        <v/>
      </c>
      <c r="S7" s="106" t="str">
        <f>IF(Ergebnisse!M6="","",Ergebnisse!M6)</f>
        <v/>
      </c>
      <c r="T7" s="79" t="s">
        <v>27</v>
      </c>
      <c r="U7" s="78" t="str">
        <f>IF(Ergebnisse!O6="","",Ergebnisse!O6)</f>
        <v/>
      </c>
    </row>
    <row r="8" spans="1:21" ht="24.95" customHeight="1" x14ac:dyDescent="0.25">
      <c r="A8" s="27"/>
      <c r="B8" s="77" t="s">
        <v>16</v>
      </c>
      <c r="C8" s="78" t="str">
        <f>Turnierdaten!$B$5</f>
        <v>Seed 3</v>
      </c>
      <c r="D8" s="27"/>
      <c r="E8" s="134" t="s">
        <v>43</v>
      </c>
      <c r="F8" s="135">
        <f>Turnierdaten!D6+Turnierdaten!I7+F7</f>
        <v>50.465277777777771</v>
      </c>
      <c r="G8" s="106" t="s">
        <v>16</v>
      </c>
      <c r="H8" s="79" t="str">
        <f>C8</f>
        <v>Seed 3</v>
      </c>
      <c r="I8" s="79" t="s">
        <v>13</v>
      </c>
      <c r="J8" s="80" t="str">
        <f>C10</f>
        <v>Seed 5</v>
      </c>
      <c r="K8" s="81" t="str">
        <f>C7</f>
        <v>Seed 2</v>
      </c>
      <c r="L8" s="27"/>
      <c r="M8" s="77" t="str">
        <f>IF(Ergebnisse!G7="","",Ergebnisse!G7)</f>
        <v/>
      </c>
      <c r="N8" s="79" t="s">
        <v>27</v>
      </c>
      <c r="O8" s="80" t="str">
        <f>IF(Ergebnisse!I7="","",Ergebnisse!I7)</f>
        <v/>
      </c>
      <c r="P8" s="77" t="str">
        <f>IF(Ergebnisse!J7="","",Ergebnisse!J7)</f>
        <v/>
      </c>
      <c r="Q8" s="98" t="s">
        <v>27</v>
      </c>
      <c r="R8" s="78" t="str">
        <f>IF(Ergebnisse!L7="","",Ergebnisse!L7)</f>
        <v/>
      </c>
      <c r="S8" s="106" t="str">
        <f>IF(Ergebnisse!M7="","",Ergebnisse!M7)</f>
        <v/>
      </c>
      <c r="T8" s="79" t="s">
        <v>27</v>
      </c>
      <c r="U8" s="78" t="str">
        <f>IF(Ergebnisse!O7="","",Ergebnisse!O7)</f>
        <v/>
      </c>
    </row>
    <row r="9" spans="1:21" ht="24.95" customHeight="1" x14ac:dyDescent="0.25">
      <c r="A9" s="27"/>
      <c r="B9" s="77" t="s">
        <v>17</v>
      </c>
      <c r="C9" s="78" t="str">
        <f>Turnierdaten!$B$6</f>
        <v>Seed 4</v>
      </c>
      <c r="D9" s="27"/>
      <c r="E9" s="134" t="s">
        <v>43</v>
      </c>
      <c r="F9" s="135">
        <f>Turnierdaten!D6+Turnierdaten!I7+F8</f>
        <v>75.489583333333329</v>
      </c>
      <c r="G9" s="106" t="s">
        <v>17</v>
      </c>
      <c r="H9" s="79" t="str">
        <f>C6</f>
        <v>Seed 1</v>
      </c>
      <c r="I9" s="79" t="s">
        <v>13</v>
      </c>
      <c r="J9" s="80" t="str">
        <f>C9</f>
        <v>Seed 4</v>
      </c>
      <c r="K9" s="81" t="str">
        <f>C10</f>
        <v>Seed 5</v>
      </c>
      <c r="L9" s="27"/>
      <c r="M9" s="77" t="str">
        <f>IF(Ergebnisse!G8="","",Ergebnisse!G8)</f>
        <v/>
      </c>
      <c r="N9" s="79" t="s">
        <v>27</v>
      </c>
      <c r="O9" s="80" t="str">
        <f>IF(Ergebnisse!I8="","",Ergebnisse!I8)</f>
        <v/>
      </c>
      <c r="P9" s="77" t="str">
        <f>IF(Ergebnisse!J8="","",Ergebnisse!J8)</f>
        <v/>
      </c>
      <c r="Q9" s="98" t="s">
        <v>27</v>
      </c>
      <c r="R9" s="78" t="str">
        <f>IF(Ergebnisse!L8="","",Ergebnisse!L8)</f>
        <v/>
      </c>
      <c r="S9" s="106" t="str">
        <f>IF(Ergebnisse!M8="","",Ergebnisse!M8)</f>
        <v/>
      </c>
      <c r="T9" s="79" t="s">
        <v>27</v>
      </c>
      <c r="U9" s="78" t="str">
        <f>IF(Ergebnisse!O8="","",Ergebnisse!O8)</f>
        <v/>
      </c>
    </row>
    <row r="10" spans="1:21" ht="24.95" customHeight="1" thickBot="1" x14ac:dyDescent="0.3">
      <c r="A10" s="27"/>
      <c r="B10" s="82" t="s">
        <v>18</v>
      </c>
      <c r="C10" s="83" t="str">
        <f>Turnierdaten!$B$7</f>
        <v>Seed 5</v>
      </c>
      <c r="D10" s="27"/>
      <c r="E10" s="134" t="s">
        <v>43</v>
      </c>
      <c r="F10" s="135">
        <f>Turnierdaten!D6+Turnierdaten!I7+F9</f>
        <v>100.51388888888889</v>
      </c>
      <c r="G10" s="106" t="s">
        <v>18</v>
      </c>
      <c r="H10" s="79" t="str">
        <f>C7</f>
        <v>Seed 2</v>
      </c>
      <c r="I10" s="79" t="s">
        <v>13</v>
      </c>
      <c r="J10" s="80" t="str">
        <f>C8</f>
        <v>Seed 3</v>
      </c>
      <c r="K10" s="81" t="str">
        <f>C6</f>
        <v>Seed 1</v>
      </c>
      <c r="L10" s="27"/>
      <c r="M10" s="77" t="str">
        <f>IF(Ergebnisse!G9="","",Ergebnisse!G9)</f>
        <v/>
      </c>
      <c r="N10" s="79" t="s">
        <v>27</v>
      </c>
      <c r="O10" s="80" t="str">
        <f>IF(Ergebnisse!I9="","",Ergebnisse!I9)</f>
        <v/>
      </c>
      <c r="P10" s="77" t="str">
        <f>IF(Ergebnisse!J9="","",Ergebnisse!J9)</f>
        <v/>
      </c>
      <c r="Q10" s="98" t="s">
        <v>27</v>
      </c>
      <c r="R10" s="78" t="str">
        <f>IF(Ergebnisse!L9="","",Ergebnisse!L9)</f>
        <v/>
      </c>
      <c r="S10" s="106" t="str">
        <f>IF(Ergebnisse!M9="","",Ergebnisse!M9)</f>
        <v/>
      </c>
      <c r="T10" s="79" t="s">
        <v>27</v>
      </c>
      <c r="U10" s="78" t="str">
        <f>IF(Ergebnisse!O9="","",Ergebnisse!O9)</f>
        <v/>
      </c>
    </row>
    <row r="11" spans="1:21" ht="24.95" customHeight="1" thickBot="1" x14ac:dyDescent="0.3">
      <c r="A11" s="27"/>
      <c r="B11" s="4"/>
      <c r="D11" s="27"/>
      <c r="E11" s="134" t="s">
        <v>43</v>
      </c>
      <c r="F11" s="135">
        <f>Turnierdaten!D6+Turnierdaten!I7+F10</f>
        <v>125.53819444444444</v>
      </c>
      <c r="G11" s="106" t="s">
        <v>19</v>
      </c>
      <c r="H11" s="79" t="str">
        <f>C9</f>
        <v>Seed 4</v>
      </c>
      <c r="I11" s="79" t="s">
        <v>13</v>
      </c>
      <c r="J11" s="80" t="str">
        <f>C10</f>
        <v>Seed 5</v>
      </c>
      <c r="K11" s="81" t="str">
        <f>C7</f>
        <v>Seed 2</v>
      </c>
      <c r="L11" s="27"/>
      <c r="M11" s="77" t="str">
        <f>IF(Ergebnisse!G10="","",Ergebnisse!G10)</f>
        <v/>
      </c>
      <c r="N11" s="79" t="s">
        <v>27</v>
      </c>
      <c r="O11" s="80" t="str">
        <f>IF(Ergebnisse!I10="","",Ergebnisse!I10)</f>
        <v/>
      </c>
      <c r="P11" s="77" t="str">
        <f>IF(Ergebnisse!J10="","",Ergebnisse!J10)</f>
        <v/>
      </c>
      <c r="Q11" s="98" t="s">
        <v>27</v>
      </c>
      <c r="R11" s="78" t="str">
        <f>IF(Ergebnisse!L10="","",Ergebnisse!L10)</f>
        <v/>
      </c>
      <c r="S11" s="106" t="str">
        <f>IF(Ergebnisse!M10="","",Ergebnisse!M10)</f>
        <v/>
      </c>
      <c r="T11" s="79" t="s">
        <v>27</v>
      </c>
      <c r="U11" s="78" t="str">
        <f>IF(Ergebnisse!O10="","",Ergebnisse!O10)</f>
        <v/>
      </c>
    </row>
    <row r="12" spans="1:21" ht="24.95" customHeight="1" thickBot="1" x14ac:dyDescent="0.3">
      <c r="A12" s="27"/>
      <c r="B12" s="4"/>
      <c r="C12" s="94" t="s">
        <v>24</v>
      </c>
      <c r="D12" s="27"/>
      <c r="E12" s="134" t="s">
        <v>43</v>
      </c>
      <c r="F12" s="135">
        <f>Turnierdaten!D6+Turnierdaten!I7+F11</f>
        <v>150.5625</v>
      </c>
      <c r="G12" s="106" t="s">
        <v>44</v>
      </c>
      <c r="H12" s="79" t="str">
        <f>C6</f>
        <v>Seed 1</v>
      </c>
      <c r="I12" s="79" t="s">
        <v>13</v>
      </c>
      <c r="J12" s="80" t="str">
        <f>C8</f>
        <v>Seed 3</v>
      </c>
      <c r="K12" s="81" t="str">
        <f>C9</f>
        <v>Seed 4</v>
      </c>
      <c r="L12" s="27"/>
      <c r="M12" s="77" t="str">
        <f>IF(Ergebnisse!G11="","",Ergebnisse!G11)</f>
        <v/>
      </c>
      <c r="N12" s="79" t="s">
        <v>27</v>
      </c>
      <c r="O12" s="80" t="str">
        <f>IF(Ergebnisse!I11="","",Ergebnisse!I11)</f>
        <v/>
      </c>
      <c r="P12" s="77" t="str">
        <f>IF(Ergebnisse!J11="","",Ergebnisse!J11)</f>
        <v/>
      </c>
      <c r="Q12" s="98" t="s">
        <v>27</v>
      </c>
      <c r="R12" s="78" t="str">
        <f>IF(Ergebnisse!L11="","",Ergebnisse!L11)</f>
        <v/>
      </c>
      <c r="S12" s="106" t="str">
        <f>IF(Ergebnisse!M11="","",Ergebnisse!M11)</f>
        <v/>
      </c>
      <c r="T12" s="79" t="s">
        <v>27</v>
      </c>
      <c r="U12" s="78" t="str">
        <f>IF(Ergebnisse!O11="","",Ergebnisse!O11)</f>
        <v/>
      </c>
    </row>
    <row r="13" spans="1:21" ht="24.95" customHeight="1" thickBot="1" x14ac:dyDescent="0.3">
      <c r="A13" s="27"/>
      <c r="B13" s="27"/>
      <c r="C13" s="84" t="str">
        <f>VLOOKUP(VALUE(Turnierdaten!D5),Turnierdaten!G3:H6,2)</f>
        <v>2 Sätze bis 15</v>
      </c>
      <c r="D13" s="88"/>
      <c r="E13" s="134" t="s">
        <v>43</v>
      </c>
      <c r="F13" s="135">
        <f>Turnierdaten!D6+Turnierdaten!I7+F12</f>
        <v>175.58680555555554</v>
      </c>
      <c r="G13" s="106" t="s">
        <v>45</v>
      </c>
      <c r="H13" s="79" t="str">
        <f>C7</f>
        <v>Seed 2</v>
      </c>
      <c r="I13" s="79" t="s">
        <v>13</v>
      </c>
      <c r="J13" s="80" t="str">
        <f>C10</f>
        <v>Seed 5</v>
      </c>
      <c r="K13" s="81" t="str">
        <f>C8</f>
        <v>Seed 3</v>
      </c>
      <c r="L13" s="27"/>
      <c r="M13" s="77" t="str">
        <f>IF(Ergebnisse!G12="","",Ergebnisse!G12)</f>
        <v/>
      </c>
      <c r="N13" s="79" t="s">
        <v>27</v>
      </c>
      <c r="O13" s="80" t="str">
        <f>IF(Ergebnisse!I12="","",Ergebnisse!I12)</f>
        <v/>
      </c>
      <c r="P13" s="77" t="str">
        <f>IF(Ergebnisse!J12="","",Ergebnisse!J12)</f>
        <v/>
      </c>
      <c r="Q13" s="98" t="s">
        <v>27</v>
      </c>
      <c r="R13" s="78" t="str">
        <f>IF(Ergebnisse!L12="","",Ergebnisse!L12)</f>
        <v/>
      </c>
      <c r="S13" s="106" t="str">
        <f>IF(Ergebnisse!M12="","",Ergebnisse!M12)</f>
        <v/>
      </c>
      <c r="T13" s="79" t="s">
        <v>27</v>
      </c>
      <c r="U13" s="78" t="str">
        <f>IF(Ergebnisse!O12="","",Ergebnisse!O12)</f>
        <v/>
      </c>
    </row>
    <row r="14" spans="1:21" ht="24.95" customHeight="1" x14ac:dyDescent="0.25">
      <c r="A14" s="27"/>
      <c r="B14" s="27"/>
      <c r="C14" s="27"/>
      <c r="D14" s="27"/>
      <c r="E14" s="134" t="s">
        <v>43</v>
      </c>
      <c r="F14" s="135">
        <f>Turnierdaten!D6+Turnierdaten!I7+F13</f>
        <v>200.61111111111109</v>
      </c>
      <c r="G14" s="106" t="s">
        <v>46</v>
      </c>
      <c r="H14" s="79" t="str">
        <f>C8</f>
        <v>Seed 3</v>
      </c>
      <c r="I14" s="79" t="s">
        <v>13</v>
      </c>
      <c r="J14" s="80" t="str">
        <f>C9</f>
        <v>Seed 4</v>
      </c>
      <c r="K14" s="81" t="str">
        <f>C10</f>
        <v>Seed 5</v>
      </c>
      <c r="L14" s="27"/>
      <c r="M14" s="77" t="str">
        <f>IF(Ergebnisse!G13="","",Ergebnisse!G13)</f>
        <v/>
      </c>
      <c r="N14" s="79" t="s">
        <v>27</v>
      </c>
      <c r="O14" s="80" t="str">
        <f>IF(Ergebnisse!I13="","",Ergebnisse!I13)</f>
        <v/>
      </c>
      <c r="P14" s="77" t="str">
        <f>IF(Ergebnisse!J13="","",Ergebnisse!J13)</f>
        <v/>
      </c>
      <c r="Q14" s="98" t="s">
        <v>27</v>
      </c>
      <c r="R14" s="78" t="str">
        <f>IF(Ergebnisse!L13="","",Ergebnisse!L13)</f>
        <v/>
      </c>
      <c r="S14" s="106" t="str">
        <f>IF(Ergebnisse!M13="","",Ergebnisse!M13)</f>
        <v/>
      </c>
      <c r="T14" s="79" t="s">
        <v>27</v>
      </c>
      <c r="U14" s="78" t="str">
        <f>IF(Ergebnisse!O13="","",Ergebnisse!O13)</f>
        <v/>
      </c>
    </row>
    <row r="15" spans="1:21" ht="24.95" customHeight="1" thickBot="1" x14ac:dyDescent="0.3">
      <c r="A15" s="5"/>
      <c r="B15" s="5"/>
      <c r="C15" s="5"/>
      <c r="D15" s="5"/>
      <c r="E15" s="134" t="s">
        <v>43</v>
      </c>
      <c r="F15" s="135">
        <f>Turnierdaten!D6+Turnierdaten!I7+F14</f>
        <v>225.63541666666663</v>
      </c>
      <c r="G15" s="107" t="s">
        <v>47</v>
      </c>
      <c r="H15" s="85" t="str">
        <f>C6</f>
        <v>Seed 1</v>
      </c>
      <c r="I15" s="85" t="s">
        <v>13</v>
      </c>
      <c r="J15" s="86" t="str">
        <f>C7</f>
        <v>Seed 2</v>
      </c>
      <c r="K15" s="87" t="str">
        <f>C9</f>
        <v>Seed 4</v>
      </c>
      <c r="M15" s="82" t="str">
        <f>IF(Ergebnisse!G14="","",Ergebnisse!G14)</f>
        <v/>
      </c>
      <c r="N15" s="85" t="s">
        <v>27</v>
      </c>
      <c r="O15" s="86" t="str">
        <f>IF(Ergebnisse!I14="","",Ergebnisse!I14)</f>
        <v/>
      </c>
      <c r="P15" s="82" t="str">
        <f>IF(Ergebnisse!J14="","",Ergebnisse!J14)</f>
        <v/>
      </c>
      <c r="Q15" s="99" t="s">
        <v>27</v>
      </c>
      <c r="R15" s="83" t="str">
        <f>IF(Ergebnisse!L14="","",Ergebnisse!L14)</f>
        <v/>
      </c>
      <c r="S15" s="107" t="str">
        <f>IF(Ergebnisse!M14="","",Ergebnisse!M14)</f>
        <v/>
      </c>
      <c r="T15" s="85" t="s">
        <v>27</v>
      </c>
      <c r="U15" s="83" t="str">
        <f>IF(Ergebnisse!O14="","",Ergebnisse!O14)</f>
        <v/>
      </c>
    </row>
    <row r="16" spans="1:21" ht="24.95" customHeight="1" thickBot="1" x14ac:dyDescent="0.3">
      <c r="E16" s="172" t="s">
        <v>43</v>
      </c>
      <c r="F16" s="173">
        <f>Turnierdaten!D6+F15</f>
        <v>250.65277777777774</v>
      </c>
      <c r="G16" s="133" t="s">
        <v>42</v>
      </c>
      <c r="H16" s="89"/>
      <c r="I16" s="4"/>
      <c r="J16" s="27"/>
      <c r="K16" s="27"/>
    </row>
    <row r="18" spans="3:21" ht="15.75" thickBot="1" x14ac:dyDescent="0.3"/>
    <row r="19" spans="3:21" ht="15.75" hidden="1" thickBot="1" x14ac:dyDescent="0.3"/>
    <row r="20" spans="3:21" ht="21.75" thickBot="1" x14ac:dyDescent="0.4">
      <c r="C20" s="283" t="s">
        <v>48</v>
      </c>
      <c r="D20" s="284"/>
      <c r="E20" s="284"/>
      <c r="F20" s="284"/>
      <c r="G20" s="284"/>
      <c r="H20" s="284"/>
      <c r="I20" s="284"/>
      <c r="J20" s="284"/>
      <c r="K20" s="284"/>
      <c r="L20" s="284"/>
      <c r="M20" s="284"/>
      <c r="N20" s="284"/>
      <c r="O20" s="284"/>
      <c r="P20" s="284"/>
      <c r="Q20" s="284"/>
      <c r="R20" s="284"/>
      <c r="S20" s="284"/>
      <c r="T20" s="284"/>
      <c r="U20" s="285"/>
    </row>
  </sheetData>
  <mergeCells count="7">
    <mergeCell ref="C20:U20"/>
    <mergeCell ref="S5:U5"/>
    <mergeCell ref="G2:K3"/>
    <mergeCell ref="E5:F5"/>
    <mergeCell ref="H5:J5"/>
    <mergeCell ref="M5:O5"/>
    <mergeCell ref="P5:R5"/>
  </mergeCells>
  <pageMargins left="0.70000000000000007" right="0.70000000000000007" top="0.78740157500000008" bottom="0.78740157500000008" header="0.30000000000000004" footer="0.30000000000000004"/>
  <pageSetup paperSize="9" scale="58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8" id="{71B2C275-57B0-4E41-B7A9-B81991A23022}">
            <xm:f>Turnierdaten!E6=2</xm:f>
            <x14:dxf>
              <numFmt numFmtId="0" formatCode="General"/>
              <fill>
                <patternFill>
                  <bgColor theme="0" tint="-0.14996795556505021"/>
                </patternFill>
              </fill>
              <border>
                <vertical/>
                <horizontal/>
              </border>
            </x14:dxf>
          </x14:cfRule>
          <xm:sqref>T6</xm:sqref>
        </x14:conditionalFormatting>
        <x14:conditionalFormatting xmlns:xm="http://schemas.microsoft.com/office/excel/2006/main">
          <x14:cfRule type="expression" priority="9" id="{FB06EA49-40F7-485A-8AB3-BDF6ECD57AA5}">
            <xm:f>Turnierdaten!E7=2</xm:f>
            <x14:dxf>
              <numFmt numFmtId="0" formatCode="General"/>
              <fill>
                <patternFill>
                  <bgColor theme="0" tint="-0.14996795556505021"/>
                </patternFill>
              </fill>
              <border>
                <vertical/>
                <horizontal/>
              </border>
            </x14:dxf>
          </x14:cfRule>
          <xm:sqref>T7</xm:sqref>
        </x14:conditionalFormatting>
        <x14:conditionalFormatting xmlns:xm="http://schemas.microsoft.com/office/excel/2006/main">
          <x14:cfRule type="expression" priority="8" id="{A865FF4F-A4A8-46D6-AC70-4914043447A8}">
            <xm:f>Turnierdaten!E8=2</xm:f>
            <x14:dxf>
              <numFmt numFmtId="0" formatCode="General"/>
              <fill>
                <patternFill>
                  <bgColor theme="0" tint="-0.14996795556505021"/>
                </patternFill>
              </fill>
              <border>
                <vertical/>
                <horizontal/>
              </border>
            </x14:dxf>
          </x14:cfRule>
          <xm:sqref>T8</xm:sqref>
        </x14:conditionalFormatting>
        <x14:conditionalFormatting xmlns:xm="http://schemas.microsoft.com/office/excel/2006/main">
          <x14:cfRule type="expression" priority="7" id="{71BBECE8-1B3D-4D80-9051-7DAE3A368145}">
            <xm:f>Turnierdaten!E9=2</xm:f>
            <x14:dxf>
              <numFmt numFmtId="0" formatCode="General"/>
              <fill>
                <patternFill>
                  <bgColor theme="0" tint="-0.14996795556505021"/>
                </patternFill>
              </fill>
              <border>
                <vertical/>
                <horizontal/>
              </border>
            </x14:dxf>
          </x14:cfRule>
          <xm:sqref>T9</xm:sqref>
        </x14:conditionalFormatting>
        <x14:conditionalFormatting xmlns:xm="http://schemas.microsoft.com/office/excel/2006/main">
          <x14:cfRule type="expression" priority="6" id="{00983F74-20C2-4454-81E8-AF680194071D}">
            <xm:f>Turnierdaten!E10=2</xm:f>
            <x14:dxf>
              <numFmt numFmtId="0" formatCode="General"/>
              <fill>
                <patternFill>
                  <bgColor theme="0" tint="-0.14996795556505021"/>
                </patternFill>
              </fill>
              <border>
                <vertical/>
                <horizontal/>
              </border>
            </x14:dxf>
          </x14:cfRule>
          <xm:sqref>T10</xm:sqref>
        </x14:conditionalFormatting>
        <x14:conditionalFormatting xmlns:xm="http://schemas.microsoft.com/office/excel/2006/main">
          <x14:cfRule type="expression" priority="5" id="{AFA27422-9FDB-4FA2-8FC2-261ADCB45818}">
            <xm:f>Turnierdaten!E11=2</xm:f>
            <x14:dxf>
              <numFmt numFmtId="0" formatCode="General"/>
              <fill>
                <patternFill>
                  <bgColor theme="0" tint="-0.14996795556505021"/>
                </patternFill>
              </fill>
              <border>
                <vertical/>
                <horizontal/>
              </border>
            </x14:dxf>
          </x14:cfRule>
          <xm:sqref>T11</xm:sqref>
        </x14:conditionalFormatting>
        <x14:conditionalFormatting xmlns:xm="http://schemas.microsoft.com/office/excel/2006/main">
          <x14:cfRule type="expression" priority="4" id="{2194D823-4136-48EF-A907-B350F2D93C25}">
            <xm:f>Turnierdaten!E12=2</xm:f>
            <x14:dxf>
              <numFmt numFmtId="0" formatCode="General"/>
              <fill>
                <patternFill>
                  <bgColor theme="0" tint="-0.14996795556505021"/>
                </patternFill>
              </fill>
              <border>
                <vertical/>
                <horizontal/>
              </border>
            </x14:dxf>
          </x14:cfRule>
          <xm:sqref>T12</xm:sqref>
        </x14:conditionalFormatting>
        <x14:conditionalFormatting xmlns:xm="http://schemas.microsoft.com/office/excel/2006/main">
          <x14:cfRule type="expression" priority="3" id="{E81C5597-553D-4690-B299-A804003D636E}">
            <xm:f>Turnierdaten!E13=2</xm:f>
            <x14:dxf>
              <numFmt numFmtId="0" formatCode="General"/>
              <fill>
                <patternFill>
                  <bgColor theme="0" tint="-0.14996795556505021"/>
                </patternFill>
              </fill>
              <border>
                <vertical/>
                <horizontal/>
              </border>
            </x14:dxf>
          </x14:cfRule>
          <xm:sqref>T13</xm:sqref>
        </x14:conditionalFormatting>
        <x14:conditionalFormatting xmlns:xm="http://schemas.microsoft.com/office/excel/2006/main">
          <x14:cfRule type="expression" priority="2" id="{8CC224C8-E715-49A7-BF98-5BE292596213}">
            <xm:f>Turnierdaten!E14=2</xm:f>
            <x14:dxf>
              <numFmt numFmtId="0" formatCode="General"/>
              <fill>
                <patternFill>
                  <bgColor theme="0" tint="-0.14996795556505021"/>
                </patternFill>
              </fill>
              <border>
                <vertical/>
                <horizontal/>
              </border>
            </x14:dxf>
          </x14:cfRule>
          <xm:sqref>T14</xm:sqref>
        </x14:conditionalFormatting>
        <x14:conditionalFormatting xmlns:xm="http://schemas.microsoft.com/office/excel/2006/main">
          <x14:cfRule type="expression" priority="1" id="{A2D388A0-B44B-4705-BD2F-A882D04FFD48}">
            <xm:f>Turnierdaten!E15=2</xm:f>
            <x14:dxf>
              <numFmt numFmtId="0" formatCode="General"/>
              <fill>
                <patternFill>
                  <bgColor theme="0" tint="-0.14996795556505021"/>
                </patternFill>
              </fill>
              <border>
                <vertical/>
                <horizontal/>
              </border>
            </x14:dxf>
          </x14:cfRule>
          <xm:sqref>T15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Turnierdaten</vt:lpstr>
      <vt:lpstr>Ergebnisse</vt:lpstr>
      <vt:lpstr>Spielplan(Ausdruck)</vt:lpstr>
      <vt:lpstr>'Spielplan(Ausdruck)'!Druckbereich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Arne Ohlms</dc:creator>
  <cp:lastModifiedBy>Arne Ohlms</cp:lastModifiedBy>
  <cp:lastPrinted>2013-01-23T17:31:57Z</cp:lastPrinted>
  <dcterms:created xsi:type="dcterms:W3CDTF">2013-01-19T12:53:12Z</dcterms:created>
  <dcterms:modified xsi:type="dcterms:W3CDTF">2014-03-15T07:28:11Z</dcterms:modified>
</cp:coreProperties>
</file>