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Turnierdaten" sheetId="1" r:id="rId1"/>
    <sheet name="Ergebnisse" sheetId="2" r:id="rId2"/>
    <sheet name="Spielplan(Ausdruck)" sheetId="3" r:id="rId3"/>
  </sheets>
  <definedNames>
    <definedName name="_xlnm.Print_Area" localSheetId="2">'Spielplan(Ausdruck)'!$A$1:$V$13</definedName>
  </definedNames>
  <calcPr calcId="145621"/>
</workbook>
</file>

<file path=xl/calcChain.xml><?xml version="1.0" encoding="utf-8"?>
<calcChain xmlns="http://schemas.openxmlformats.org/spreadsheetml/2006/main">
  <c r="U11" i="3" l="1"/>
  <c r="U10" i="3"/>
  <c r="U9" i="3"/>
  <c r="U8" i="3"/>
  <c r="U7" i="3"/>
  <c r="U6" i="3"/>
  <c r="S6" i="3"/>
  <c r="S7" i="3"/>
  <c r="S8" i="3"/>
  <c r="S9" i="3"/>
  <c r="S10" i="3"/>
  <c r="S11" i="3"/>
  <c r="R11" i="3"/>
  <c r="R10" i="3"/>
  <c r="R9" i="3"/>
  <c r="R8" i="3"/>
  <c r="R7" i="3"/>
  <c r="R6" i="3"/>
  <c r="P6" i="3"/>
  <c r="P7" i="3"/>
  <c r="P8" i="3"/>
  <c r="P9" i="3"/>
  <c r="P10" i="3"/>
  <c r="P11" i="3"/>
  <c r="O11" i="3"/>
  <c r="O10" i="3"/>
  <c r="O9" i="3"/>
  <c r="O8" i="3"/>
  <c r="O7" i="3"/>
  <c r="O6" i="3"/>
  <c r="M11" i="3"/>
  <c r="M10" i="3"/>
  <c r="M9" i="3"/>
  <c r="M8" i="3"/>
  <c r="M7" i="3"/>
  <c r="M6" i="3"/>
  <c r="AK5" i="2" l="1"/>
  <c r="AI10" i="2"/>
  <c r="AG10" i="2"/>
  <c r="AF10" i="2"/>
  <c r="AD10" i="2"/>
  <c r="AC10" i="2"/>
  <c r="AA10" i="2"/>
  <c r="AI9" i="2"/>
  <c r="AG9" i="2"/>
  <c r="AF9" i="2"/>
  <c r="AD9" i="2"/>
  <c r="AC9" i="2"/>
  <c r="AA9" i="2"/>
  <c r="AI8" i="2"/>
  <c r="AG8" i="2"/>
  <c r="AF8" i="2"/>
  <c r="AD8" i="2"/>
  <c r="AC8" i="2"/>
  <c r="AA8" i="2"/>
  <c r="AI7" i="2"/>
  <c r="AG7" i="2"/>
  <c r="AF7" i="2"/>
  <c r="AD7" i="2"/>
  <c r="AC7" i="2"/>
  <c r="AA7" i="2"/>
  <c r="AI6" i="2"/>
  <c r="AG6" i="2"/>
  <c r="AF6" i="2"/>
  <c r="AD6" i="2"/>
  <c r="AC6" i="2"/>
  <c r="AA6" i="2"/>
  <c r="AI5" i="2"/>
  <c r="AG5" i="2"/>
  <c r="AF5" i="2"/>
  <c r="AD5" i="2"/>
  <c r="AC5" i="2"/>
  <c r="AA5" i="2"/>
  <c r="C6" i="2" l="1"/>
  <c r="E16" i="2"/>
  <c r="E15" i="2"/>
  <c r="E13" i="2"/>
  <c r="E14" i="2"/>
  <c r="S10" i="2"/>
  <c r="S8" i="2"/>
  <c r="S9" i="2" l="1"/>
  <c r="S5" i="2"/>
  <c r="S6" i="2"/>
  <c r="S7" i="2"/>
  <c r="E9" i="2" l="1"/>
  <c r="Q7" i="2"/>
  <c r="W10" i="2"/>
  <c r="W9" i="2"/>
  <c r="W8" i="2"/>
  <c r="W7" i="2"/>
  <c r="W6" i="2"/>
  <c r="U10" i="2"/>
  <c r="U9" i="2"/>
  <c r="U8" i="2"/>
  <c r="U7" i="2"/>
  <c r="U6" i="2"/>
  <c r="W5" i="2"/>
  <c r="C9" i="2"/>
  <c r="E7" i="2"/>
  <c r="E6" i="2"/>
  <c r="E8" i="2"/>
  <c r="E5" i="2"/>
  <c r="E10" i="2"/>
  <c r="C8" i="2"/>
  <c r="C10" i="2"/>
  <c r="C7" i="2"/>
  <c r="C5" i="2"/>
  <c r="C6" i="3"/>
  <c r="U5" i="2"/>
  <c r="E20" i="2" s="1"/>
  <c r="E22" i="2" l="1"/>
  <c r="E21" i="2"/>
  <c r="AM7" i="2"/>
  <c r="AK7" i="2"/>
  <c r="Q9" i="2"/>
  <c r="M13" i="2"/>
  <c r="Q5" i="2"/>
  <c r="M16" i="2"/>
  <c r="Q6" i="2"/>
  <c r="Q8" i="2"/>
  <c r="Q10" i="2"/>
  <c r="L14" i="2" s="1"/>
  <c r="M15" i="2"/>
  <c r="L13" i="2"/>
  <c r="O15" i="2"/>
  <c r="M14" i="2"/>
  <c r="O13" i="2"/>
  <c r="O14" i="2"/>
  <c r="O16" i="2"/>
  <c r="J16" i="2"/>
  <c r="C12" i="3"/>
  <c r="D6" i="1"/>
  <c r="C9" i="3"/>
  <c r="J9" i="3" s="1"/>
  <c r="C8" i="3"/>
  <c r="K6" i="3" s="1"/>
  <c r="C7" i="3"/>
  <c r="K10" i="3" s="1"/>
  <c r="H11" i="3"/>
  <c r="F6" i="3"/>
  <c r="AM8" i="2" l="1"/>
  <c r="AK8" i="2"/>
  <c r="AM10" i="2"/>
  <c r="AK10" i="2"/>
  <c r="AK6" i="2"/>
  <c r="AM6" i="2"/>
  <c r="AM5" i="2"/>
  <c r="AM9" i="2"/>
  <c r="AK9" i="2"/>
  <c r="G13" i="2"/>
  <c r="AA13" i="2" s="1"/>
  <c r="J13" i="2"/>
  <c r="AC13" i="2" s="1"/>
  <c r="F7" i="3"/>
  <c r="F8" i="3" s="1"/>
  <c r="F9" i="3" s="1"/>
  <c r="F10" i="3" s="1"/>
  <c r="F11" i="3" s="1"/>
  <c r="F12" i="3" s="1"/>
  <c r="P14" i="2"/>
  <c r="AF14" i="2" s="1"/>
  <c r="L15" i="2"/>
  <c r="J15" i="2"/>
  <c r="P13" i="2"/>
  <c r="AF13" i="2" s="1"/>
  <c r="P16" i="2"/>
  <c r="AF16" i="2" s="1"/>
  <c r="J14" i="2"/>
  <c r="AC14" i="2" s="1"/>
  <c r="L16" i="2"/>
  <c r="AC16" i="2" s="1"/>
  <c r="P15" i="2"/>
  <c r="AF15" i="2" s="1"/>
  <c r="H8" i="3"/>
  <c r="J6" i="3"/>
  <c r="J7" i="3"/>
  <c r="H9" i="3"/>
  <c r="J11" i="3"/>
  <c r="J10" i="3"/>
  <c r="K7" i="3"/>
  <c r="K9" i="3"/>
  <c r="K11" i="3"/>
  <c r="H6" i="3"/>
  <c r="H7" i="3"/>
  <c r="J8" i="3"/>
  <c r="H10" i="3"/>
  <c r="K8" i="3"/>
  <c r="G15" i="2" l="1"/>
  <c r="AA15" i="2" s="1"/>
  <c r="G14" i="2"/>
  <c r="AA14" i="2" s="1"/>
  <c r="AJ14" i="2" s="1"/>
  <c r="AJ13" i="2"/>
  <c r="AC15" i="2"/>
  <c r="G16" i="2"/>
  <c r="AA16" i="2" s="1"/>
  <c r="AJ16" i="2" s="1"/>
  <c r="AJ15" i="2" l="1"/>
  <c r="D15" i="2" s="1"/>
  <c r="D14" i="2" l="1"/>
  <c r="D13" i="2"/>
  <c r="D16" i="2"/>
  <c r="E19" i="2"/>
  <c r="O19" i="2" s="1"/>
  <c r="J19" i="2" l="1"/>
  <c r="M19" i="2"/>
  <c r="P19" i="2" s="1"/>
  <c r="G19" i="2"/>
  <c r="L19" i="2"/>
  <c r="G20" i="2" l="1"/>
  <c r="L21" i="2" s="1"/>
  <c r="M22" i="2"/>
  <c r="G22" i="2"/>
  <c r="O22" i="2"/>
  <c r="O21" i="2" l="1"/>
  <c r="M21" i="2"/>
  <c r="G21" i="2"/>
  <c r="J21" i="2"/>
  <c r="L20" i="2"/>
  <c r="L22" i="2"/>
  <c r="J22" i="2"/>
  <c r="O20" i="2"/>
  <c r="M20" i="2"/>
  <c r="J20" i="2"/>
  <c r="P22" i="2"/>
  <c r="P21" i="2" l="1"/>
  <c r="P20" i="2"/>
</calcChain>
</file>

<file path=xl/sharedStrings.xml><?xml version="1.0" encoding="utf-8"?>
<sst xmlns="http://schemas.openxmlformats.org/spreadsheetml/2006/main" count="186" uniqueCount="52">
  <si>
    <t>Spielernamen</t>
  </si>
  <si>
    <t>Startzeit</t>
  </si>
  <si>
    <t>Modi:</t>
  </si>
  <si>
    <t>Dauer</t>
  </si>
  <si>
    <t>2 Gewinnsätze bis 21</t>
  </si>
  <si>
    <t>min</t>
  </si>
  <si>
    <t>Modus</t>
  </si>
  <si>
    <t>2 Sätze bis 21</t>
  </si>
  <si>
    <t>2 Gewinnsätze bis 15</t>
  </si>
  <si>
    <t>2 Sätze bis 15</t>
  </si>
  <si>
    <t>Pause zwischen Spielen</t>
  </si>
  <si>
    <t>Poolplay</t>
  </si>
  <si>
    <t>Gruppe A</t>
  </si>
  <si>
    <t>-</t>
  </si>
  <si>
    <t>1.</t>
  </si>
  <si>
    <t>2.</t>
  </si>
  <si>
    <t>3.</t>
  </si>
  <si>
    <t>4.</t>
  </si>
  <si>
    <t>5.</t>
  </si>
  <si>
    <t>6.</t>
  </si>
  <si>
    <t>Spiel-Nr.</t>
  </si>
  <si>
    <t>Spielpaarungen</t>
  </si>
  <si>
    <t>Schiedsgericht</t>
  </si>
  <si>
    <t>h:min</t>
  </si>
  <si>
    <t>Modus:</t>
  </si>
  <si>
    <t>Ergebnisse</t>
  </si>
  <si>
    <t>Satz 1</t>
  </si>
  <si>
    <t>:</t>
  </si>
  <si>
    <t>Satz 2</t>
  </si>
  <si>
    <t>Satz 3</t>
  </si>
  <si>
    <t>Sätze</t>
  </si>
  <si>
    <t>Bälle</t>
  </si>
  <si>
    <t>Satz1</t>
  </si>
  <si>
    <t>Satz2</t>
  </si>
  <si>
    <t>Satz3</t>
  </si>
  <si>
    <t>Abschlußtabelle</t>
  </si>
  <si>
    <t>Siege</t>
  </si>
  <si>
    <t>Tabelle</t>
  </si>
  <si>
    <t>Diff</t>
  </si>
  <si>
    <t>Nebenrechnungen</t>
  </si>
  <si>
    <t>Sortierkriterien</t>
  </si>
  <si>
    <t>Hier wurden Erfahrungswerte eingesetzt, 
die der Ausrichter ggf. auch anpassen kann!!!</t>
  </si>
  <si>
    <t>=ungefähres Turnierende</t>
  </si>
  <si>
    <t>ca.</t>
  </si>
  <si>
    <r>
      <t xml:space="preserve">Hier muss </t>
    </r>
    <r>
      <rPr>
        <b/>
        <u/>
        <sz val="16"/>
        <color rgb="FF000000"/>
        <rFont val="Calibri"/>
        <family val="2"/>
      </rPr>
      <t>nichts</t>
    </r>
    <r>
      <rPr>
        <b/>
        <sz val="16"/>
        <color rgb="FF000000"/>
        <rFont val="Calibri"/>
        <family val="2"/>
      </rPr>
      <t xml:space="preserve"> eingetragen werden… alle Informationen für diese Seite werden unter "Turnierdaten" erfasst!!!</t>
    </r>
  </si>
  <si>
    <t>Bitte nur rote farbige Felder ausfüllen!!!</t>
  </si>
  <si>
    <t>hier Bittenur  die
Satzergebnisse eintragen!</t>
  </si>
  <si>
    <t>Seed 1</t>
  </si>
  <si>
    <t>Seed 2</t>
  </si>
  <si>
    <t>Seed 3</t>
  </si>
  <si>
    <t>Seed 4</t>
  </si>
  <si>
    <t>WVJ-Jugendbeachtour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</si>
</sst>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&quot;:&quot;mm"/>
    <numFmt numFmtId="165" formatCode="h:mm;@"/>
  </numFmts>
  <fonts count="11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u/>
      <sz val="14"/>
      <color rgb="FF00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24"/>
      <color rgb="FF000000"/>
      <name val="Arial"/>
      <family val="2"/>
    </font>
    <font>
      <b/>
      <sz val="16"/>
      <color rgb="FF000000"/>
      <name val="Calibri"/>
      <family val="2"/>
    </font>
    <font>
      <b/>
      <u/>
      <sz val="16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30" xfId="0" applyBorder="1"/>
    <xf numFmtId="0" fontId="0" fillId="9" borderId="18" xfId="0" applyFill="1" applyBorder="1"/>
    <xf numFmtId="0" fontId="0" fillId="9" borderId="34" xfId="0" applyFill="1" applyBorder="1"/>
    <xf numFmtId="0" fontId="0" fillId="9" borderId="19" xfId="0" applyFill="1" applyBorder="1"/>
    <xf numFmtId="0" fontId="0" fillId="9" borderId="17" xfId="0" applyFill="1" applyBorder="1"/>
    <xf numFmtId="0" fontId="0" fillId="9" borderId="21" xfId="0" applyFill="1" applyBorder="1"/>
    <xf numFmtId="0" fontId="0" fillId="9" borderId="20" xfId="0" applyFill="1" applyBorder="1"/>
    <xf numFmtId="0" fontId="0" fillId="9" borderId="35" xfId="0" applyFill="1" applyBorder="1"/>
    <xf numFmtId="0" fontId="0" fillId="9" borderId="23" xfId="0" applyFill="1" applyBorder="1"/>
    <xf numFmtId="0" fontId="0" fillId="9" borderId="22" xfId="0" applyFill="1" applyBorder="1"/>
    <xf numFmtId="0" fontId="0" fillId="9" borderId="14" xfId="0" applyFill="1" applyBorder="1"/>
    <xf numFmtId="0" fontId="0" fillId="9" borderId="0" xfId="0" applyFill="1" applyBorder="1"/>
    <xf numFmtId="0" fontId="0" fillId="9" borderId="15" xfId="0" applyFill="1" applyBorder="1"/>
    <xf numFmtId="0" fontId="0" fillId="0" borderId="12" xfId="0" applyBorder="1"/>
    <xf numFmtId="0" fontId="0" fillId="0" borderId="28" xfId="0" applyBorder="1"/>
    <xf numFmtId="0" fontId="0" fillId="0" borderId="28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5" fillId="0" borderId="0" xfId="0" applyFont="1" applyBorder="1"/>
    <xf numFmtId="0" fontId="0" fillId="0" borderId="15" xfId="0" applyBorder="1"/>
    <xf numFmtId="0" fontId="0" fillId="0" borderId="0" xfId="0" applyFill="1" applyBorder="1"/>
    <xf numFmtId="0" fontId="0" fillId="0" borderId="29" xfId="0" applyBorder="1"/>
    <xf numFmtId="0" fontId="0" fillId="0" borderId="16" xfId="0" applyBorder="1"/>
    <xf numFmtId="0" fontId="0" fillId="9" borderId="34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/>
    </xf>
    <xf numFmtId="0" fontId="0" fillId="6" borderId="66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8" borderId="44" xfId="0" applyFont="1" applyFill="1" applyBorder="1" applyAlignment="1">
      <alignment horizontal="center" vertical="center"/>
    </xf>
    <xf numFmtId="0" fontId="0" fillId="8" borderId="27" xfId="0" applyFont="1" applyFill="1" applyBorder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8" borderId="22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left" vertical="center"/>
    </xf>
    <xf numFmtId="0" fontId="1" fillId="6" borderId="48" xfId="0" applyFont="1" applyFill="1" applyBorder="1" applyAlignment="1">
      <alignment horizontal="left" vertical="center"/>
    </xf>
    <xf numFmtId="0" fontId="0" fillId="5" borderId="18" xfId="0" applyFont="1" applyFill="1" applyBorder="1" applyAlignment="1">
      <alignment vertical="center"/>
    </xf>
    <xf numFmtId="0" fontId="0" fillId="5" borderId="34" xfId="0" applyFont="1" applyFill="1" applyBorder="1" applyAlignment="1">
      <alignment vertical="center"/>
    </xf>
    <xf numFmtId="0" fontId="0" fillId="5" borderId="19" xfId="0" applyFont="1" applyFill="1" applyBorder="1" applyAlignment="1">
      <alignment vertical="center"/>
    </xf>
    <xf numFmtId="0" fontId="0" fillId="5" borderId="65" xfId="0" applyFont="1" applyFill="1" applyBorder="1" applyAlignment="1">
      <alignment vertical="center"/>
    </xf>
    <xf numFmtId="0" fontId="0" fillId="5" borderId="61" xfId="0" applyFont="1" applyFill="1" applyBorder="1" applyAlignment="1">
      <alignment horizontal="left" vertical="center"/>
    </xf>
    <xf numFmtId="0" fontId="0" fillId="6" borderId="20" xfId="0" applyFont="1" applyFill="1" applyBorder="1" applyAlignment="1">
      <alignment vertical="center"/>
    </xf>
    <xf numFmtId="0" fontId="0" fillId="6" borderId="17" xfId="0" applyFont="1" applyFill="1" applyBorder="1" applyAlignment="1">
      <alignment vertical="center"/>
    </xf>
    <xf numFmtId="0" fontId="0" fillId="6" borderId="21" xfId="0" applyFont="1" applyFill="1" applyBorder="1" applyAlignment="1">
      <alignment vertical="center"/>
    </xf>
    <xf numFmtId="0" fontId="0" fillId="6" borderId="43" xfId="0" applyFont="1" applyFill="1" applyBorder="1" applyAlignment="1">
      <alignment vertical="center"/>
    </xf>
    <xf numFmtId="0" fontId="0" fillId="6" borderId="33" xfId="0" applyFont="1" applyFill="1" applyBorder="1" applyAlignment="1">
      <alignment horizontal="left" vertical="center"/>
    </xf>
    <xf numFmtId="0" fontId="0" fillId="5" borderId="20" xfId="0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0" fontId="0" fillId="5" borderId="21" xfId="0" applyFont="1" applyFill="1" applyBorder="1" applyAlignment="1">
      <alignment vertical="center"/>
    </xf>
    <xf numFmtId="0" fontId="0" fillId="5" borderId="43" xfId="0" applyFont="1" applyFill="1" applyBorder="1" applyAlignment="1">
      <alignment vertical="center"/>
    </xf>
    <xf numFmtId="0" fontId="0" fillId="5" borderId="33" xfId="0" applyFont="1" applyFill="1" applyBorder="1" applyAlignment="1">
      <alignment horizontal="left" vertical="center"/>
    </xf>
    <xf numFmtId="0" fontId="0" fillId="6" borderId="22" xfId="0" applyFont="1" applyFill="1" applyBorder="1" applyAlignment="1">
      <alignment vertical="center"/>
    </xf>
    <xf numFmtId="0" fontId="0" fillId="6" borderId="35" xfId="0" applyFont="1" applyFill="1" applyBorder="1" applyAlignment="1">
      <alignment vertical="center"/>
    </xf>
    <xf numFmtId="0" fontId="0" fillId="6" borderId="23" xfId="0" applyFont="1" applyFill="1" applyBorder="1" applyAlignment="1">
      <alignment vertical="center"/>
    </xf>
    <xf numFmtId="0" fontId="0" fillId="6" borderId="53" xfId="0" applyFont="1" applyFill="1" applyBorder="1" applyAlignment="1">
      <alignment vertical="center"/>
    </xf>
    <xf numFmtId="0" fontId="0" fillId="6" borderId="36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2" xfId="0" applyFill="1" applyBorder="1"/>
    <xf numFmtId="0" fontId="0" fillId="0" borderId="28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8" xfId="0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16" xfId="0" applyFill="1" applyBorder="1"/>
    <xf numFmtId="0" fontId="7" fillId="0" borderId="3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25" xfId="0" applyFill="1" applyBorder="1"/>
    <xf numFmtId="0" fontId="3" fillId="0" borderId="2" xfId="0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7" xfId="0" applyFill="1" applyBorder="1"/>
    <xf numFmtId="0" fontId="0" fillId="0" borderId="3" xfId="0" applyFill="1" applyBorder="1"/>
    <xf numFmtId="165" fontId="3" fillId="0" borderId="22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10" xfId="0" applyFill="1" applyBorder="1"/>
    <xf numFmtId="0" fontId="1" fillId="0" borderId="1" xfId="0" applyFont="1" applyFill="1" applyBorder="1" applyAlignment="1">
      <alignment horizontal="center" vertical="center"/>
    </xf>
    <xf numFmtId="165" fontId="0" fillId="2" borderId="24" xfId="0" applyNumberFormat="1" applyFill="1" applyBorder="1" applyAlignment="1">
      <alignment horizontal="right"/>
    </xf>
    <xf numFmtId="165" fontId="0" fillId="2" borderId="6" xfId="0" applyNumberFormat="1" applyFill="1" applyBorder="1" applyAlignment="1">
      <alignment horizontal="right"/>
    </xf>
    <xf numFmtId="165" fontId="0" fillId="2" borderId="9" xfId="0" applyNumberFormat="1" applyFill="1" applyBorder="1" applyAlignment="1">
      <alignment horizontal="right"/>
    </xf>
    <xf numFmtId="0" fontId="6" fillId="0" borderId="18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8" borderId="17" xfId="0" applyFont="1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0" fillId="8" borderId="43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8" borderId="35" xfId="0" applyFont="1" applyFill="1" applyBorder="1" applyAlignment="1">
      <alignment horizontal="center" vertical="center"/>
    </xf>
    <xf numFmtId="0" fontId="0" fillId="8" borderId="23" xfId="0" applyFont="1" applyFill="1" applyBorder="1" applyAlignment="1">
      <alignment horizontal="center" vertical="center"/>
    </xf>
    <xf numFmtId="0" fontId="0" fillId="8" borderId="53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vertical="center"/>
    </xf>
    <xf numFmtId="0" fontId="0" fillId="0" borderId="69" xfId="0" quotePrefix="1" applyFill="1" applyBorder="1" applyAlignment="1">
      <alignment horizontal="left" vertical="center"/>
    </xf>
    <xf numFmtId="0" fontId="0" fillId="0" borderId="70" xfId="0" applyFill="1" applyBorder="1"/>
    <xf numFmtId="164" fontId="3" fillId="0" borderId="7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9" borderId="34" xfId="0" applyFill="1" applyBorder="1" applyAlignment="1">
      <alignment horizontal="left"/>
    </xf>
    <xf numFmtId="0" fontId="0" fillId="9" borderId="17" xfId="0" applyFill="1" applyBorder="1" applyAlignment="1">
      <alignment horizontal="left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10" borderId="70" xfId="0" applyFill="1" applyBorder="1"/>
    <xf numFmtId="164" fontId="3" fillId="10" borderId="71" xfId="0" applyNumberFormat="1" applyFont="1" applyFill="1" applyBorder="1" applyAlignment="1">
      <alignment horizontal="center" vertical="center"/>
    </xf>
    <xf numFmtId="0" fontId="0" fillId="10" borderId="59" xfId="0" applyFill="1" applyBorder="1" applyAlignment="1">
      <alignment horizontal="right"/>
    </xf>
    <xf numFmtId="164" fontId="2" fillId="10" borderId="60" xfId="0" applyNumberFormat="1" applyFont="1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2" borderId="30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55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0" fillId="9" borderId="63" xfId="0" applyFill="1" applyBorder="1" applyAlignment="1">
      <alignment horizontal="center"/>
    </xf>
    <xf numFmtId="0" fontId="0" fillId="9" borderId="64" xfId="0" applyFill="1" applyBorder="1" applyAlignment="1">
      <alignment horizontal="center"/>
    </xf>
    <xf numFmtId="0" fontId="0" fillId="9" borderId="62" xfId="0" applyFill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/>
    </xf>
    <xf numFmtId="0" fontId="3" fillId="9" borderId="49" xfId="0" applyFont="1" applyFill="1" applyBorder="1" applyAlignment="1">
      <alignment horizontal="center"/>
    </xf>
    <xf numFmtId="0" fontId="3" fillId="9" borderId="50" xfId="0" applyFont="1" applyFill="1" applyBorder="1" applyAlignment="1">
      <alignment horizontal="center"/>
    </xf>
    <xf numFmtId="0" fontId="0" fillId="6" borderId="35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0" fillId="5" borderId="64" xfId="0" applyFont="1" applyFill="1" applyBorder="1" applyAlignment="1">
      <alignment horizontal="center" vertical="center"/>
    </xf>
    <xf numFmtId="0" fontId="0" fillId="6" borderId="51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3" fillId="8" borderId="55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5" borderId="51" xfId="0" applyFont="1" applyFill="1" applyBorder="1" applyAlignment="1">
      <alignment horizontal="center" vertical="center"/>
    </xf>
    <xf numFmtId="0" fontId="0" fillId="6" borderId="52" xfId="0" applyFont="1" applyFill="1" applyBorder="1" applyAlignment="1">
      <alignment horizontal="center" vertical="center"/>
    </xf>
    <xf numFmtId="0" fontId="0" fillId="8" borderId="36" xfId="0" applyFont="1" applyFill="1" applyBorder="1" applyAlignment="1">
      <alignment horizontal="center" vertical="center"/>
    </xf>
    <xf numFmtId="0" fontId="0" fillId="8" borderId="60" xfId="0" applyFont="1" applyFill="1" applyBorder="1" applyAlignment="1">
      <alignment horizontal="center" vertical="center"/>
    </xf>
    <xf numFmtId="0" fontId="0" fillId="8" borderId="59" xfId="0" applyFont="1" applyFill="1" applyBorder="1" applyAlignment="1">
      <alignment horizontal="center" vertical="center"/>
    </xf>
    <xf numFmtId="0" fontId="0" fillId="8" borderId="52" xfId="0" applyFont="1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8" borderId="60" xfId="0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4" borderId="62" xfId="0" applyFont="1" applyFill="1" applyBorder="1" applyAlignment="1">
      <alignment horizontal="center"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0" fontId="0" fillId="8" borderId="58" xfId="0" applyFont="1" applyFill="1" applyBorder="1" applyAlignment="1">
      <alignment horizontal="center" vertical="center"/>
    </xf>
    <xf numFmtId="0" fontId="0" fillId="8" borderId="57" xfId="0" applyFont="1" applyFill="1" applyBorder="1" applyAlignment="1">
      <alignment horizontal="center" vertical="center"/>
    </xf>
    <xf numFmtId="0" fontId="0" fillId="8" borderId="51" xfId="0" applyFont="1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8" borderId="58" xfId="0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58" xfId="0" applyFont="1" applyFill="1" applyBorder="1" applyAlignment="1">
      <alignment horizontal="center" vertical="center"/>
    </xf>
    <xf numFmtId="0" fontId="0" fillId="4" borderId="57" xfId="0" applyFont="1" applyFill="1" applyBorder="1" applyAlignment="1">
      <alignment horizontal="center" vertical="center"/>
    </xf>
    <xf numFmtId="0" fontId="0" fillId="4" borderId="51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</cellXfs>
  <cellStyles count="1">
    <cellStyle name="Standard" xfId="0" builtinId="0" customBuiltin="1"/>
  </cellStyles>
  <dxfs count="1">
    <dxf>
      <numFmt numFmtId="0" formatCode="General"/>
      <fill>
        <patternFill>
          <bgColor theme="0" tint="-0.14996795556505021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1587</xdr:rowOff>
    </xdr:from>
    <xdr:to>
      <xdr:col>2</xdr:col>
      <xdr:colOff>704850</xdr:colOff>
      <xdr:row>2</xdr:row>
      <xdr:rowOff>325437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8000" y="204787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38100</xdr:colOff>
      <xdr:row>1</xdr:row>
      <xdr:rowOff>26987</xdr:rowOff>
    </xdr:from>
    <xdr:to>
      <xdr:col>20</xdr:col>
      <xdr:colOff>361950</xdr:colOff>
      <xdr:row>2</xdr:row>
      <xdr:rowOff>350837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76300" y="230187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06" zoomScaleNormal="106" workbookViewId="0">
      <selection activeCell="B3" sqref="B3"/>
    </sheetView>
  </sheetViews>
  <sheetFormatPr baseColWidth="10" defaultRowHeight="15" x14ac:dyDescent="0.25"/>
  <cols>
    <col min="1" max="1" width="3.7109375" customWidth="1"/>
    <col min="2" max="2" width="30.7109375" customWidth="1"/>
    <col min="3" max="3" width="3.7109375" customWidth="1"/>
    <col min="4" max="4" width="14.85546875" bestFit="1" customWidth="1"/>
    <col min="5" max="5" width="14.85546875" customWidth="1"/>
    <col min="6" max="6" width="2.7109375" customWidth="1"/>
    <col min="7" max="7" width="8.7109375" style="1" customWidth="1"/>
    <col min="8" max="8" width="22.28515625" bestFit="1" customWidth="1"/>
    <col min="9" max="9" width="5.7109375" customWidth="1"/>
    <col min="10" max="10" width="4.42578125" bestFit="1" customWidth="1"/>
    <col min="11" max="11" width="3.7109375" customWidth="1"/>
  </cols>
  <sheetData>
    <row r="1" spans="1:11" ht="15.75" thickBot="1" x14ac:dyDescent="0.3">
      <c r="A1" s="77"/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" ht="20.100000000000001" customHeight="1" thickBot="1" x14ac:dyDescent="0.3">
      <c r="A2" s="80"/>
      <c r="B2" s="126" t="s">
        <v>0</v>
      </c>
      <c r="C2" s="4"/>
      <c r="D2" s="178" t="s">
        <v>1</v>
      </c>
      <c r="E2" s="179"/>
      <c r="F2" s="27"/>
      <c r="G2" s="188" t="s">
        <v>2</v>
      </c>
      <c r="H2" s="189"/>
      <c r="I2" s="186" t="s">
        <v>3</v>
      </c>
      <c r="J2" s="187"/>
      <c r="K2" s="83"/>
    </row>
    <row r="3" spans="1:11" ht="20.100000000000001" customHeight="1" x14ac:dyDescent="0.25">
      <c r="A3" s="80"/>
      <c r="B3" s="150" t="s">
        <v>47</v>
      </c>
      <c r="C3" s="27"/>
      <c r="D3" s="182">
        <v>0.41666666666666669</v>
      </c>
      <c r="E3" s="183"/>
      <c r="F3" s="27"/>
      <c r="G3" s="115">
        <v>1</v>
      </c>
      <c r="H3" s="116" t="s">
        <v>4</v>
      </c>
      <c r="I3" s="127">
        <v>2.7777777777777776E-2</v>
      </c>
      <c r="J3" s="117" t="s">
        <v>5</v>
      </c>
      <c r="K3" s="83"/>
    </row>
    <row r="4" spans="1:11" ht="20.100000000000001" customHeight="1" x14ac:dyDescent="0.25">
      <c r="A4" s="80"/>
      <c r="B4" s="150" t="s">
        <v>48</v>
      </c>
      <c r="C4" s="27"/>
      <c r="D4" s="180" t="s">
        <v>6</v>
      </c>
      <c r="E4" s="181"/>
      <c r="F4" s="27"/>
      <c r="G4" s="118">
        <v>2</v>
      </c>
      <c r="H4" s="119" t="s">
        <v>7</v>
      </c>
      <c r="I4" s="128">
        <v>2.0833333333333332E-2</v>
      </c>
      <c r="J4" s="120" t="s">
        <v>5</v>
      </c>
      <c r="K4" s="83"/>
    </row>
    <row r="5" spans="1:11" ht="20.100000000000001" customHeight="1" x14ac:dyDescent="0.25">
      <c r="A5" s="80"/>
      <c r="B5" s="150" t="s">
        <v>49</v>
      </c>
      <c r="C5" s="27"/>
      <c r="D5" s="184">
        <v>1</v>
      </c>
      <c r="E5" s="185"/>
      <c r="F5" s="27"/>
      <c r="G5" s="118">
        <v>3</v>
      </c>
      <c r="H5" s="119" t="s">
        <v>8</v>
      </c>
      <c r="I5" s="128">
        <v>0.24513888888888891</v>
      </c>
      <c r="J5" s="120" t="s">
        <v>5</v>
      </c>
      <c r="K5" s="83"/>
    </row>
    <row r="6" spans="1:11" ht="20.100000000000001" customHeight="1" thickBot="1" x14ac:dyDescent="0.3">
      <c r="A6" s="80"/>
      <c r="B6" s="151" t="s">
        <v>50</v>
      </c>
      <c r="C6" s="27"/>
      <c r="D6" s="122">
        <f>IF(D5=1,I3,IF(D5=2,I4,IF(D5=3,I5,IF(D5=4,I6,"Modus wählen!"))))</f>
        <v>2.7777777777777776E-2</v>
      </c>
      <c r="E6" s="123" t="s">
        <v>23</v>
      </c>
      <c r="F6" s="27"/>
      <c r="G6" s="118">
        <v>4</v>
      </c>
      <c r="H6" s="119" t="s">
        <v>9</v>
      </c>
      <c r="I6" s="128">
        <v>25.017361111111111</v>
      </c>
      <c r="J6" s="120" t="s">
        <v>5</v>
      </c>
      <c r="K6" s="83"/>
    </row>
    <row r="7" spans="1:11" ht="15.75" thickBot="1" x14ac:dyDescent="0.3">
      <c r="A7" s="80"/>
      <c r="B7" s="27"/>
      <c r="C7" s="27"/>
      <c r="D7" s="27"/>
      <c r="E7" s="27"/>
      <c r="F7" s="27"/>
      <c r="G7" s="121"/>
      <c r="H7" s="124" t="s">
        <v>10</v>
      </c>
      <c r="I7" s="129">
        <v>15.010416666666666</v>
      </c>
      <c r="J7" s="125" t="s">
        <v>5</v>
      </c>
      <c r="K7" s="83"/>
    </row>
    <row r="8" spans="1:11" ht="15.75" thickBot="1" x14ac:dyDescent="0.3">
      <c r="A8" s="97"/>
      <c r="B8" s="98"/>
      <c r="C8" s="98"/>
      <c r="D8" s="98"/>
      <c r="E8" s="98"/>
      <c r="F8" s="98"/>
      <c r="G8" s="98"/>
      <c r="H8" s="98"/>
      <c r="I8" s="98"/>
      <c r="J8" s="98"/>
      <c r="K8" s="99"/>
    </row>
    <row r="9" spans="1:11" ht="11.25" customHeight="1" thickBot="1" x14ac:dyDescent="0.3">
      <c r="A9" s="1"/>
      <c r="B9" s="1"/>
      <c r="C9" s="1"/>
      <c r="D9" s="1"/>
      <c r="E9" s="1"/>
      <c r="F9" s="1"/>
      <c r="H9" s="1"/>
      <c r="I9" s="1"/>
      <c r="J9" s="1"/>
      <c r="K9" s="1"/>
    </row>
    <row r="10" spans="1:11" ht="15.75" customHeight="1" x14ac:dyDescent="0.25">
      <c r="A10" s="1"/>
      <c r="B10" s="190" t="s">
        <v>45</v>
      </c>
      <c r="C10" s="191"/>
      <c r="D10" s="191"/>
      <c r="E10" s="192"/>
      <c r="F10" s="1"/>
      <c r="G10" s="172" t="s">
        <v>41</v>
      </c>
      <c r="H10" s="173"/>
      <c r="I10" s="173"/>
      <c r="J10" s="173"/>
      <c r="K10" s="174"/>
    </row>
    <row r="11" spans="1:11" ht="15.75" customHeight="1" thickBot="1" x14ac:dyDescent="0.3">
      <c r="A11" s="1"/>
      <c r="B11" s="193"/>
      <c r="C11" s="194"/>
      <c r="D11" s="194"/>
      <c r="E11" s="195"/>
      <c r="F11" s="1"/>
      <c r="G11" s="175"/>
      <c r="H11" s="176"/>
      <c r="I11" s="176"/>
      <c r="J11" s="176"/>
      <c r="K11" s="177"/>
    </row>
    <row r="12" spans="1:11" x14ac:dyDescent="0.25">
      <c r="A12" s="1"/>
      <c r="B12" s="1"/>
      <c r="C12" s="1"/>
      <c r="D12" s="1"/>
      <c r="E12" s="1"/>
      <c r="F12" s="1"/>
      <c r="H12" s="1"/>
      <c r="I12" s="1"/>
      <c r="J12" s="1"/>
      <c r="K12" s="1"/>
    </row>
  </sheetData>
  <mergeCells count="8">
    <mergeCell ref="G10:K11"/>
    <mergeCell ref="D2:E2"/>
    <mergeCell ref="D4:E4"/>
    <mergeCell ref="D3:E3"/>
    <mergeCell ref="D5:E5"/>
    <mergeCell ref="I2:J2"/>
    <mergeCell ref="G2:H2"/>
    <mergeCell ref="B10:E11"/>
  </mergeCells>
  <pageMargins left="0.70000000000000007" right="0.70000000000000007" top="0.78740157500000008" bottom="0.78740157500000008" header="0.30000000000000004" footer="0.30000000000000004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zoomScaleNormal="100" workbookViewId="0">
      <selection activeCell="G5" sqref="G5"/>
    </sheetView>
  </sheetViews>
  <sheetFormatPr baseColWidth="10" defaultRowHeight="15" x14ac:dyDescent="0.25"/>
  <cols>
    <col min="1" max="1" width="3.7109375" customWidth="1"/>
    <col min="2" max="2" width="8.85546875" bestFit="1" customWidth="1"/>
    <col min="3" max="3" width="30.7109375" customWidth="1"/>
    <col min="4" max="4" width="2.7109375" customWidth="1"/>
    <col min="5" max="5" width="30.7109375" customWidth="1"/>
    <col min="6" max="7" width="3.28515625" customWidth="1"/>
    <col min="8" max="8" width="1.5703125" bestFit="1" customWidth="1"/>
    <col min="9" max="10" width="3.28515625" customWidth="1"/>
    <col min="11" max="11" width="1.5703125" bestFit="1" customWidth="1"/>
    <col min="12" max="12" width="3.28515625" customWidth="1"/>
    <col min="13" max="13" width="4.28515625" customWidth="1"/>
    <col min="14" max="14" width="1.5703125" bestFit="1" customWidth="1"/>
    <col min="15" max="15" width="4.28515625" customWidth="1"/>
    <col min="16" max="16" width="2.7109375" customWidth="1"/>
    <col min="17" max="17" width="2" bestFit="1" customWidth="1"/>
    <col min="18" max="18" width="1.5703125" bestFit="1" customWidth="1"/>
    <col min="19" max="19" width="2" bestFit="1" customWidth="1"/>
    <col min="20" max="20" width="1.7109375" customWidth="1"/>
    <col min="21" max="21" width="3" bestFit="1" customWidth="1"/>
    <col min="22" max="22" width="1.5703125" bestFit="1" customWidth="1"/>
    <col min="23" max="23" width="3" bestFit="1" customWidth="1"/>
    <col min="24" max="24" width="3.7109375" customWidth="1"/>
    <col min="26" max="26" width="11.42578125" hidden="1" customWidth="1"/>
    <col min="27" max="27" width="2" hidden="1" customWidth="1"/>
    <col min="28" max="28" width="1.7109375" hidden="1" customWidth="1"/>
    <col min="29" max="29" width="2.85546875" hidden="1" customWidth="1"/>
    <col min="30" max="30" width="2" hidden="1" customWidth="1"/>
    <col min="31" max="31" width="1.7109375" hidden="1" customWidth="1"/>
    <col min="32" max="32" width="3.85546875" hidden="1" customWidth="1"/>
    <col min="33" max="33" width="2" hidden="1" customWidth="1"/>
    <col min="34" max="34" width="1.5703125" hidden="1" customWidth="1"/>
    <col min="35" max="35" width="2" hidden="1" customWidth="1"/>
    <col min="36" max="36" width="5.140625" hidden="1" customWidth="1"/>
    <col min="37" max="37" width="3.7109375" hidden="1" customWidth="1"/>
    <col min="38" max="38" width="1.5703125" hidden="1" customWidth="1"/>
    <col min="39" max="39" width="3.7109375" hidden="1" customWidth="1"/>
    <col min="40" max="40" width="11.42578125" customWidth="1"/>
  </cols>
  <sheetData>
    <row r="1" spans="1:39" ht="20.100000000000001" customHeight="1" thickBot="1" x14ac:dyDescent="0.3">
      <c r="A1" s="19"/>
      <c r="B1" s="20"/>
      <c r="C1" s="20"/>
      <c r="D1" s="20"/>
      <c r="E1" s="20"/>
      <c r="F1" s="21"/>
      <c r="G1" s="199" t="s">
        <v>46</v>
      </c>
      <c r="H1" s="200"/>
      <c r="I1" s="200"/>
      <c r="J1" s="200"/>
      <c r="K1" s="200"/>
      <c r="L1" s="200"/>
      <c r="M1" s="200"/>
      <c r="N1" s="200"/>
      <c r="O1" s="201"/>
      <c r="P1" s="22"/>
      <c r="Q1" s="20"/>
      <c r="R1" s="20"/>
      <c r="S1" s="20"/>
      <c r="T1" s="20"/>
      <c r="U1" s="20"/>
      <c r="V1" s="20"/>
      <c r="W1" s="20"/>
      <c r="X1" s="23"/>
    </row>
    <row r="2" spans="1:39" ht="20.100000000000001" customHeight="1" thickBot="1" x14ac:dyDescent="0.35">
      <c r="A2" s="24"/>
      <c r="B2" s="25" t="s">
        <v>25</v>
      </c>
      <c r="C2" s="5"/>
      <c r="D2" s="5"/>
      <c r="E2" s="5"/>
      <c r="F2" s="3"/>
      <c r="G2" s="202"/>
      <c r="H2" s="203"/>
      <c r="I2" s="203"/>
      <c r="J2" s="203"/>
      <c r="K2" s="203"/>
      <c r="L2" s="203"/>
      <c r="M2" s="203"/>
      <c r="N2" s="203"/>
      <c r="O2" s="204"/>
      <c r="P2" s="3"/>
      <c r="Q2" s="5"/>
      <c r="R2" s="5"/>
      <c r="S2" s="5"/>
      <c r="T2" s="5"/>
      <c r="U2" s="5"/>
      <c r="V2" s="5"/>
      <c r="W2" s="5"/>
      <c r="X2" s="26"/>
      <c r="AA2" s="196" t="s">
        <v>39</v>
      </c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8"/>
    </row>
    <row r="3" spans="1:39" ht="20.100000000000001" customHeight="1" thickBot="1" x14ac:dyDescent="0.3">
      <c r="A3" s="24"/>
      <c r="B3" s="5"/>
      <c r="C3" s="5"/>
      <c r="D3" s="5"/>
      <c r="E3" s="5"/>
      <c r="F3" s="2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6"/>
      <c r="AA3" s="16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</row>
    <row r="4" spans="1:39" ht="20.100000000000001" customHeight="1" thickBot="1" x14ac:dyDescent="0.3">
      <c r="A4" s="24"/>
      <c r="B4" s="130" t="s">
        <v>20</v>
      </c>
      <c r="C4" s="231" t="s">
        <v>21</v>
      </c>
      <c r="D4" s="232"/>
      <c r="E4" s="233"/>
      <c r="F4" s="5"/>
      <c r="G4" s="229" t="s">
        <v>26</v>
      </c>
      <c r="H4" s="215"/>
      <c r="I4" s="230"/>
      <c r="J4" s="229" t="s">
        <v>28</v>
      </c>
      <c r="K4" s="215"/>
      <c r="L4" s="216"/>
      <c r="M4" s="214" t="s">
        <v>29</v>
      </c>
      <c r="N4" s="215"/>
      <c r="O4" s="216"/>
      <c r="P4" s="33"/>
      <c r="Q4" s="217" t="s">
        <v>30</v>
      </c>
      <c r="R4" s="218"/>
      <c r="S4" s="219"/>
      <c r="T4" s="4"/>
      <c r="U4" s="217" t="s">
        <v>31</v>
      </c>
      <c r="V4" s="218"/>
      <c r="W4" s="219"/>
      <c r="X4" s="26"/>
      <c r="AA4" s="220" t="s">
        <v>32</v>
      </c>
      <c r="AB4" s="221"/>
      <c r="AC4" s="222"/>
      <c r="AD4" s="220" t="s">
        <v>33</v>
      </c>
      <c r="AE4" s="221"/>
      <c r="AF4" s="222"/>
      <c r="AG4" s="220" t="s">
        <v>34</v>
      </c>
      <c r="AH4" s="221"/>
      <c r="AI4" s="222"/>
      <c r="AJ4" s="17"/>
      <c r="AK4" s="220" t="s">
        <v>36</v>
      </c>
      <c r="AL4" s="221"/>
      <c r="AM4" s="222"/>
    </row>
    <row r="5" spans="1:39" ht="20.100000000000001" customHeight="1" x14ac:dyDescent="0.25">
      <c r="A5" s="24"/>
      <c r="B5" s="108" t="s">
        <v>14</v>
      </c>
      <c r="C5" s="109" t="str">
        <f>Turnierdaten!$B$3</f>
        <v>Seed 1</v>
      </c>
      <c r="D5" s="109" t="s">
        <v>13</v>
      </c>
      <c r="E5" s="110" t="str">
        <f>Turnierdaten!$B$6</f>
        <v>Seed 4</v>
      </c>
      <c r="F5" s="4"/>
      <c r="G5" s="154"/>
      <c r="H5" s="71" t="s">
        <v>27</v>
      </c>
      <c r="I5" s="157"/>
      <c r="J5" s="158"/>
      <c r="K5" s="72" t="s">
        <v>27</v>
      </c>
      <c r="L5" s="163"/>
      <c r="M5" s="154"/>
      <c r="N5" s="71" t="s">
        <v>27</v>
      </c>
      <c r="O5" s="157"/>
      <c r="P5" s="33"/>
      <c r="Q5" s="81">
        <f t="shared" ref="Q5:Q10" si="0">AA5+AD5+AG5</f>
        <v>0</v>
      </c>
      <c r="R5" s="102" t="s">
        <v>27</v>
      </c>
      <c r="S5" s="103">
        <f t="shared" ref="S5:S10" si="1">AC5+AF5+AI5</f>
        <v>0</v>
      </c>
      <c r="T5" s="4"/>
      <c r="U5" s="81">
        <f t="shared" ref="U5:U10" si="2">SUM(G5,J5,M5)</f>
        <v>0</v>
      </c>
      <c r="V5" s="102" t="s">
        <v>27</v>
      </c>
      <c r="W5" s="103">
        <f t="shared" ref="W5:W10" si="3">SUM(I5,L5,O5)</f>
        <v>0</v>
      </c>
      <c r="X5" s="26"/>
      <c r="AA5" s="7">
        <f t="shared" ref="AA5:AA10" si="4">IF(G5&gt;I5,1,0)</f>
        <v>0</v>
      </c>
      <c r="AB5" s="8" t="s">
        <v>27</v>
      </c>
      <c r="AC5" s="152">
        <f t="shared" ref="AC5:AC10" si="5">IF(I5&gt;G5,1,0)</f>
        <v>0</v>
      </c>
      <c r="AD5" s="8">
        <f t="shared" ref="AD5:AD10" si="6">IF(J5&gt;L5,1,0)</f>
        <v>0</v>
      </c>
      <c r="AE5" s="30" t="s">
        <v>27</v>
      </c>
      <c r="AF5" s="152">
        <f t="shared" ref="AF5:AF10" si="7">IF(L5&gt;J5,1,0)</f>
        <v>0</v>
      </c>
      <c r="AG5" s="8">
        <f t="shared" ref="AG5:AG10" si="8">IF(M5&gt;O5,1,0)</f>
        <v>0</v>
      </c>
      <c r="AH5" s="8" t="s">
        <v>27</v>
      </c>
      <c r="AI5" s="9">
        <f t="shared" ref="AI5:AI10" si="9">IF(O5&gt;M5,1,0)</f>
        <v>0</v>
      </c>
      <c r="AJ5" s="17"/>
      <c r="AK5" s="7">
        <f>IF(G5="",0,IF(Q5&gt;S5,1,IF(Q5=S5,0.5,0)))</f>
        <v>0</v>
      </c>
      <c r="AL5" s="8" t="s">
        <v>27</v>
      </c>
      <c r="AM5" s="9">
        <f t="shared" ref="AM5:AM10" si="10">IF(G5="",0,IF(Q5&lt;S5,1,IF(Q5=S5,0.5,0)))</f>
        <v>0</v>
      </c>
    </row>
    <row r="6" spans="1:39" ht="20.100000000000001" customHeight="1" x14ac:dyDescent="0.25">
      <c r="A6" s="24"/>
      <c r="B6" s="108" t="s">
        <v>15</v>
      </c>
      <c r="C6" s="109" t="str">
        <f>Turnierdaten!$B$4</f>
        <v>Seed 2</v>
      </c>
      <c r="D6" s="109" t="s">
        <v>13</v>
      </c>
      <c r="E6" s="110" t="str">
        <f>Turnierdaten!$B$5</f>
        <v>Seed 3</v>
      </c>
      <c r="F6" s="4"/>
      <c r="G6" s="155"/>
      <c r="H6" s="73" t="s">
        <v>27</v>
      </c>
      <c r="I6" s="159"/>
      <c r="J6" s="160"/>
      <c r="K6" s="74" t="s">
        <v>27</v>
      </c>
      <c r="L6" s="164"/>
      <c r="M6" s="155"/>
      <c r="N6" s="73" t="s">
        <v>27</v>
      </c>
      <c r="O6" s="159"/>
      <c r="P6" s="33"/>
      <c r="Q6" s="84">
        <f t="shared" si="0"/>
        <v>0</v>
      </c>
      <c r="R6" s="86" t="s">
        <v>27</v>
      </c>
      <c r="S6" s="85">
        <f t="shared" si="1"/>
        <v>0</v>
      </c>
      <c r="T6" s="4"/>
      <c r="U6" s="84">
        <f t="shared" si="2"/>
        <v>0</v>
      </c>
      <c r="V6" s="86" t="s">
        <v>27</v>
      </c>
      <c r="W6" s="85">
        <f t="shared" si="3"/>
        <v>0</v>
      </c>
      <c r="X6" s="26"/>
      <c r="AA6" s="12">
        <f t="shared" si="4"/>
        <v>0</v>
      </c>
      <c r="AB6" s="10" t="s">
        <v>27</v>
      </c>
      <c r="AC6" s="153">
        <f t="shared" si="5"/>
        <v>0</v>
      </c>
      <c r="AD6" s="10">
        <f t="shared" si="6"/>
        <v>0</v>
      </c>
      <c r="AE6" s="31" t="s">
        <v>27</v>
      </c>
      <c r="AF6" s="153">
        <f t="shared" si="7"/>
        <v>0</v>
      </c>
      <c r="AG6" s="10">
        <f t="shared" si="8"/>
        <v>0</v>
      </c>
      <c r="AH6" s="10" t="s">
        <v>27</v>
      </c>
      <c r="AI6" s="11">
        <f t="shared" si="9"/>
        <v>0</v>
      </c>
      <c r="AJ6" s="17"/>
      <c r="AK6" s="12">
        <f t="shared" ref="AK6:AK10" si="11">IF(G6="",0,IF(Q6&gt;S6,1,IF(Q6=S6,0.5,0)))</f>
        <v>0</v>
      </c>
      <c r="AL6" s="10" t="s">
        <v>27</v>
      </c>
      <c r="AM6" s="11">
        <f t="shared" si="10"/>
        <v>0</v>
      </c>
    </row>
    <row r="7" spans="1:39" ht="20.100000000000001" customHeight="1" x14ac:dyDescent="0.25">
      <c r="A7" s="24"/>
      <c r="B7" s="108" t="s">
        <v>16</v>
      </c>
      <c r="C7" s="109" t="str">
        <f>Turnierdaten!$B$3</f>
        <v>Seed 1</v>
      </c>
      <c r="D7" s="109" t="s">
        <v>13</v>
      </c>
      <c r="E7" s="110" t="str">
        <f>Turnierdaten!$B$5</f>
        <v>Seed 3</v>
      </c>
      <c r="F7" s="4"/>
      <c r="G7" s="155"/>
      <c r="H7" s="73" t="s">
        <v>27</v>
      </c>
      <c r="I7" s="159"/>
      <c r="J7" s="160"/>
      <c r="K7" s="74" t="s">
        <v>27</v>
      </c>
      <c r="L7" s="164"/>
      <c r="M7" s="155"/>
      <c r="N7" s="73" t="s">
        <v>27</v>
      </c>
      <c r="O7" s="159"/>
      <c r="P7" s="33"/>
      <c r="Q7" s="84">
        <f t="shared" si="0"/>
        <v>0</v>
      </c>
      <c r="R7" s="86" t="s">
        <v>27</v>
      </c>
      <c r="S7" s="85">
        <f t="shared" si="1"/>
        <v>0</v>
      </c>
      <c r="T7" s="4"/>
      <c r="U7" s="84">
        <f t="shared" si="2"/>
        <v>0</v>
      </c>
      <c r="V7" s="86" t="s">
        <v>27</v>
      </c>
      <c r="W7" s="85">
        <f t="shared" si="3"/>
        <v>0</v>
      </c>
      <c r="X7" s="26"/>
      <c r="AA7" s="12">
        <f t="shared" si="4"/>
        <v>0</v>
      </c>
      <c r="AB7" s="10" t="s">
        <v>27</v>
      </c>
      <c r="AC7" s="153">
        <f t="shared" si="5"/>
        <v>0</v>
      </c>
      <c r="AD7" s="10">
        <f t="shared" si="6"/>
        <v>0</v>
      </c>
      <c r="AE7" s="31" t="s">
        <v>27</v>
      </c>
      <c r="AF7" s="153">
        <f t="shared" si="7"/>
        <v>0</v>
      </c>
      <c r="AG7" s="10">
        <f t="shared" si="8"/>
        <v>0</v>
      </c>
      <c r="AH7" s="10" t="s">
        <v>27</v>
      </c>
      <c r="AI7" s="11">
        <f t="shared" si="9"/>
        <v>0</v>
      </c>
      <c r="AJ7" s="17"/>
      <c r="AK7" s="12">
        <f t="shared" si="11"/>
        <v>0</v>
      </c>
      <c r="AL7" s="10" t="s">
        <v>27</v>
      </c>
      <c r="AM7" s="11">
        <f t="shared" si="10"/>
        <v>0</v>
      </c>
    </row>
    <row r="8" spans="1:39" ht="20.100000000000001" customHeight="1" x14ac:dyDescent="0.25">
      <c r="A8" s="24"/>
      <c r="B8" s="108" t="s">
        <v>17</v>
      </c>
      <c r="C8" s="109" t="str">
        <f>Turnierdaten!$B$4</f>
        <v>Seed 2</v>
      </c>
      <c r="D8" s="109" t="s">
        <v>13</v>
      </c>
      <c r="E8" s="110" t="str">
        <f>Turnierdaten!$B$6</f>
        <v>Seed 4</v>
      </c>
      <c r="F8" s="4"/>
      <c r="G8" s="155"/>
      <c r="H8" s="73" t="s">
        <v>27</v>
      </c>
      <c r="I8" s="159"/>
      <c r="J8" s="160"/>
      <c r="K8" s="74" t="s">
        <v>27</v>
      </c>
      <c r="L8" s="164"/>
      <c r="M8" s="155"/>
      <c r="N8" s="73" t="s">
        <v>27</v>
      </c>
      <c r="O8" s="159"/>
      <c r="P8" s="33"/>
      <c r="Q8" s="84">
        <f t="shared" si="0"/>
        <v>0</v>
      </c>
      <c r="R8" s="86" t="s">
        <v>27</v>
      </c>
      <c r="S8" s="85">
        <f t="shared" si="1"/>
        <v>0</v>
      </c>
      <c r="T8" s="4"/>
      <c r="U8" s="84">
        <f t="shared" si="2"/>
        <v>0</v>
      </c>
      <c r="V8" s="86" t="s">
        <v>27</v>
      </c>
      <c r="W8" s="85">
        <f t="shared" si="3"/>
        <v>0</v>
      </c>
      <c r="X8" s="26"/>
      <c r="AA8" s="12">
        <f t="shared" si="4"/>
        <v>0</v>
      </c>
      <c r="AB8" s="10" t="s">
        <v>27</v>
      </c>
      <c r="AC8" s="153">
        <f t="shared" si="5"/>
        <v>0</v>
      </c>
      <c r="AD8" s="10">
        <f t="shared" si="6"/>
        <v>0</v>
      </c>
      <c r="AE8" s="31" t="s">
        <v>27</v>
      </c>
      <c r="AF8" s="153">
        <f t="shared" si="7"/>
        <v>0</v>
      </c>
      <c r="AG8" s="10">
        <f t="shared" si="8"/>
        <v>0</v>
      </c>
      <c r="AH8" s="10" t="s">
        <v>27</v>
      </c>
      <c r="AI8" s="11">
        <f t="shared" si="9"/>
        <v>0</v>
      </c>
      <c r="AJ8" s="17"/>
      <c r="AK8" s="12">
        <f t="shared" si="11"/>
        <v>0</v>
      </c>
      <c r="AL8" s="10" t="s">
        <v>27</v>
      </c>
      <c r="AM8" s="11">
        <f t="shared" si="10"/>
        <v>0</v>
      </c>
    </row>
    <row r="9" spans="1:39" ht="20.100000000000001" customHeight="1" x14ac:dyDescent="0.25">
      <c r="A9" s="24"/>
      <c r="B9" s="108" t="s">
        <v>18</v>
      </c>
      <c r="C9" s="109" t="str">
        <f>Turnierdaten!$B$5</f>
        <v>Seed 3</v>
      </c>
      <c r="D9" s="109" t="s">
        <v>13</v>
      </c>
      <c r="E9" s="110" t="str">
        <f>Turnierdaten!$B$6</f>
        <v>Seed 4</v>
      </c>
      <c r="F9" s="4"/>
      <c r="G9" s="155"/>
      <c r="H9" s="73" t="s">
        <v>27</v>
      </c>
      <c r="I9" s="159"/>
      <c r="J9" s="160"/>
      <c r="K9" s="74" t="s">
        <v>27</v>
      </c>
      <c r="L9" s="164"/>
      <c r="M9" s="155"/>
      <c r="N9" s="73" t="s">
        <v>27</v>
      </c>
      <c r="O9" s="159"/>
      <c r="P9" s="33"/>
      <c r="Q9" s="84">
        <f t="shared" si="0"/>
        <v>0</v>
      </c>
      <c r="R9" s="86" t="s">
        <v>27</v>
      </c>
      <c r="S9" s="85">
        <f t="shared" si="1"/>
        <v>0</v>
      </c>
      <c r="T9" s="4"/>
      <c r="U9" s="84">
        <f t="shared" si="2"/>
        <v>0</v>
      </c>
      <c r="V9" s="86" t="s">
        <v>27</v>
      </c>
      <c r="W9" s="85">
        <f t="shared" si="3"/>
        <v>0</v>
      </c>
      <c r="X9" s="26"/>
      <c r="AA9" s="12">
        <f t="shared" si="4"/>
        <v>0</v>
      </c>
      <c r="AB9" s="10" t="s">
        <v>27</v>
      </c>
      <c r="AC9" s="153">
        <f t="shared" si="5"/>
        <v>0</v>
      </c>
      <c r="AD9" s="10">
        <f t="shared" si="6"/>
        <v>0</v>
      </c>
      <c r="AE9" s="31" t="s">
        <v>27</v>
      </c>
      <c r="AF9" s="153">
        <f t="shared" si="7"/>
        <v>0</v>
      </c>
      <c r="AG9" s="10">
        <f t="shared" si="8"/>
        <v>0</v>
      </c>
      <c r="AH9" s="10" t="s">
        <v>27</v>
      </c>
      <c r="AI9" s="11">
        <f t="shared" si="9"/>
        <v>0</v>
      </c>
      <c r="AJ9" s="17"/>
      <c r="AK9" s="12">
        <f t="shared" si="11"/>
        <v>0</v>
      </c>
      <c r="AL9" s="10" t="s">
        <v>27</v>
      </c>
      <c r="AM9" s="11">
        <f t="shared" si="10"/>
        <v>0</v>
      </c>
    </row>
    <row r="10" spans="1:39" ht="20.100000000000001" customHeight="1" thickBot="1" x14ac:dyDescent="0.3">
      <c r="A10" s="24"/>
      <c r="B10" s="131" t="s">
        <v>19</v>
      </c>
      <c r="C10" s="111" t="str">
        <f>Turnierdaten!$B$3</f>
        <v>Seed 1</v>
      </c>
      <c r="D10" s="111" t="s">
        <v>13</v>
      </c>
      <c r="E10" s="112" t="str">
        <f>Turnierdaten!$B$4</f>
        <v>Seed 2</v>
      </c>
      <c r="F10" s="4"/>
      <c r="G10" s="156"/>
      <c r="H10" s="75" t="s">
        <v>27</v>
      </c>
      <c r="I10" s="161"/>
      <c r="J10" s="162"/>
      <c r="K10" s="76" t="s">
        <v>27</v>
      </c>
      <c r="L10" s="165"/>
      <c r="M10" s="156"/>
      <c r="N10" s="75" t="s">
        <v>27</v>
      </c>
      <c r="O10" s="161"/>
      <c r="P10" s="33"/>
      <c r="Q10" s="89">
        <f t="shared" si="0"/>
        <v>0</v>
      </c>
      <c r="R10" s="92" t="s">
        <v>27</v>
      </c>
      <c r="S10" s="90">
        <f t="shared" si="1"/>
        <v>0</v>
      </c>
      <c r="T10" s="4"/>
      <c r="U10" s="89">
        <f t="shared" si="2"/>
        <v>0</v>
      </c>
      <c r="V10" s="92" t="s">
        <v>27</v>
      </c>
      <c r="W10" s="90">
        <f t="shared" si="3"/>
        <v>0</v>
      </c>
      <c r="X10" s="26"/>
      <c r="AA10" s="12">
        <f t="shared" si="4"/>
        <v>0</v>
      </c>
      <c r="AB10" s="10" t="s">
        <v>27</v>
      </c>
      <c r="AC10" s="153">
        <f t="shared" si="5"/>
        <v>0</v>
      </c>
      <c r="AD10" s="10">
        <f t="shared" si="6"/>
        <v>0</v>
      </c>
      <c r="AE10" s="31" t="s">
        <v>27</v>
      </c>
      <c r="AF10" s="153">
        <f t="shared" si="7"/>
        <v>0</v>
      </c>
      <c r="AG10" s="10">
        <f t="shared" si="8"/>
        <v>0</v>
      </c>
      <c r="AH10" s="10" t="s">
        <v>27</v>
      </c>
      <c r="AI10" s="11">
        <f t="shared" si="9"/>
        <v>0</v>
      </c>
      <c r="AJ10" s="17"/>
      <c r="AK10" s="12">
        <f t="shared" si="11"/>
        <v>0</v>
      </c>
      <c r="AL10" s="10" t="s">
        <v>27</v>
      </c>
      <c r="AM10" s="11">
        <f t="shared" si="10"/>
        <v>0</v>
      </c>
    </row>
    <row r="11" spans="1:39" ht="20.100000000000001" customHeight="1" x14ac:dyDescent="0.25">
      <c r="A11" s="24"/>
      <c r="B11" s="5"/>
      <c r="C11" s="33"/>
      <c r="D11" s="33"/>
      <c r="E11" s="33"/>
      <c r="F11" s="3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26"/>
    </row>
    <row r="12" spans="1:39" ht="20.100000000000001" hidden="1" customHeight="1" thickBot="1" x14ac:dyDescent="0.3">
      <c r="A12" s="24"/>
      <c r="B12" s="5"/>
      <c r="C12" s="33"/>
      <c r="D12" s="48" t="s">
        <v>37</v>
      </c>
      <c r="E12" s="34"/>
      <c r="F12" s="35"/>
      <c r="G12" s="205" t="s">
        <v>36</v>
      </c>
      <c r="H12" s="206"/>
      <c r="I12" s="207"/>
      <c r="J12" s="208" t="s">
        <v>30</v>
      </c>
      <c r="K12" s="209"/>
      <c r="L12" s="210"/>
      <c r="M12" s="205" t="s">
        <v>31</v>
      </c>
      <c r="N12" s="206"/>
      <c r="O12" s="206"/>
      <c r="P12" s="244" t="s">
        <v>38</v>
      </c>
      <c r="Q12" s="245"/>
      <c r="R12" s="5"/>
      <c r="S12" s="5"/>
      <c r="T12" s="5"/>
      <c r="U12" s="5"/>
      <c r="V12" s="5"/>
      <c r="W12" s="5"/>
      <c r="X12" s="26"/>
      <c r="AA12" s="211" t="s">
        <v>40</v>
      </c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3"/>
    </row>
    <row r="13" spans="1:39" ht="20.100000000000001" hidden="1" customHeight="1" x14ac:dyDescent="0.25">
      <c r="A13" s="24"/>
      <c r="B13" s="5"/>
      <c r="C13" s="33"/>
      <c r="D13" s="36">
        <f>RANK(AJ13,AJ13:AJ16)</f>
        <v>1</v>
      </c>
      <c r="E13" s="234" t="str">
        <f>Turnierdaten!$B$3</f>
        <v>Seed 1</v>
      </c>
      <c r="F13" s="235"/>
      <c r="G13" s="242">
        <f>AK5+AK7+AK10</f>
        <v>0</v>
      </c>
      <c r="H13" s="242"/>
      <c r="I13" s="242"/>
      <c r="J13" s="49">
        <f>Q5+Q7+Q10</f>
        <v>0</v>
      </c>
      <c r="K13" s="50" t="s">
        <v>27</v>
      </c>
      <c r="L13" s="51">
        <f>S5+S7+S10</f>
        <v>0</v>
      </c>
      <c r="M13" s="52">
        <f>SUM(U5,U7,U10)</f>
        <v>0</v>
      </c>
      <c r="N13" s="50" t="s">
        <v>27</v>
      </c>
      <c r="O13" s="53">
        <f>SUM(W5,W7,W10)</f>
        <v>0</v>
      </c>
      <c r="P13" s="246">
        <f>M13-O13</f>
        <v>0</v>
      </c>
      <c r="Q13" s="247"/>
      <c r="R13" s="5"/>
      <c r="S13" s="5"/>
      <c r="T13" s="5"/>
      <c r="U13" s="5"/>
      <c r="V13" s="5"/>
      <c r="W13" s="5"/>
      <c r="X13" s="26"/>
      <c r="Y13" s="32"/>
      <c r="AA13" s="12">
        <f>G13</f>
        <v>0</v>
      </c>
      <c r="AB13" s="10"/>
      <c r="AC13" s="10">
        <f>J13-L13</f>
        <v>0</v>
      </c>
      <c r="AD13" s="10"/>
      <c r="AE13" s="10"/>
      <c r="AF13" s="10">
        <f>P13</f>
        <v>0</v>
      </c>
      <c r="AG13" s="10"/>
      <c r="AH13" s="10"/>
      <c r="AI13" s="10"/>
      <c r="AJ13" s="10">
        <f>AA13*1000+AC13*100+AF13</f>
        <v>0</v>
      </c>
      <c r="AK13" s="10"/>
      <c r="AL13" s="10"/>
      <c r="AM13" s="11"/>
    </row>
    <row r="14" spans="1:39" ht="20.100000000000001" hidden="1" customHeight="1" x14ac:dyDescent="0.25">
      <c r="A14" s="24"/>
      <c r="B14" s="5"/>
      <c r="C14" s="33"/>
      <c r="D14" s="37">
        <f>RANK(AJ14,AJ13:AJ16)</f>
        <v>1</v>
      </c>
      <c r="E14" s="236" t="str">
        <f>Turnierdaten!$B$4</f>
        <v>Seed 2</v>
      </c>
      <c r="F14" s="237"/>
      <c r="G14" s="243">
        <f>AK6+AK8+AM10</f>
        <v>0</v>
      </c>
      <c r="H14" s="243"/>
      <c r="I14" s="243"/>
      <c r="J14" s="54">
        <f>Q6+Q8+S10</f>
        <v>0</v>
      </c>
      <c r="K14" s="55" t="s">
        <v>27</v>
      </c>
      <c r="L14" s="56">
        <f>S6+S8+Q10</f>
        <v>0</v>
      </c>
      <c r="M14" s="57">
        <f>SUM(U6,U8,W10)</f>
        <v>0</v>
      </c>
      <c r="N14" s="55" t="s">
        <v>27</v>
      </c>
      <c r="O14" s="58">
        <f>SUM(W6,W8,U10)</f>
        <v>0</v>
      </c>
      <c r="P14" s="227">
        <f>M14-O14</f>
        <v>0</v>
      </c>
      <c r="Q14" s="228"/>
      <c r="R14" s="5"/>
      <c r="S14" s="5"/>
      <c r="T14" s="5"/>
      <c r="U14" s="5"/>
      <c r="V14" s="5"/>
      <c r="W14" s="5"/>
      <c r="X14" s="26"/>
      <c r="Y14" s="32"/>
      <c r="AA14" s="12">
        <f>G14</f>
        <v>0</v>
      </c>
      <c r="AB14" s="10"/>
      <c r="AC14" s="10">
        <f>J14-L14</f>
        <v>0</v>
      </c>
      <c r="AD14" s="10"/>
      <c r="AE14" s="10"/>
      <c r="AF14" s="10">
        <f>P14</f>
        <v>0</v>
      </c>
      <c r="AG14" s="10"/>
      <c r="AH14" s="10"/>
      <c r="AI14" s="10"/>
      <c r="AJ14" s="10">
        <f>AA14*1000+AC14*100+AF14</f>
        <v>0</v>
      </c>
      <c r="AK14" s="10"/>
      <c r="AL14" s="10"/>
      <c r="AM14" s="11"/>
    </row>
    <row r="15" spans="1:39" ht="20.100000000000001" hidden="1" customHeight="1" x14ac:dyDescent="0.25">
      <c r="A15" s="24"/>
      <c r="B15" s="5"/>
      <c r="C15" s="33"/>
      <c r="D15" s="38">
        <f>RANK(AJ15,AJ13:AJ16)</f>
        <v>1</v>
      </c>
      <c r="E15" s="225" t="str">
        <f>Turnierdaten!$B$5</f>
        <v>Seed 3</v>
      </c>
      <c r="F15" s="226"/>
      <c r="G15" s="256">
        <f>AM6+AM7+AK9</f>
        <v>0</v>
      </c>
      <c r="H15" s="256"/>
      <c r="I15" s="256"/>
      <c r="J15" s="59">
        <f>S6+S7+Q9</f>
        <v>0</v>
      </c>
      <c r="K15" s="60" t="s">
        <v>27</v>
      </c>
      <c r="L15" s="61">
        <f>S6+S7+Q9</f>
        <v>0</v>
      </c>
      <c r="M15" s="62">
        <f>SUM(W6,W7,U9)</f>
        <v>0</v>
      </c>
      <c r="N15" s="60" t="s">
        <v>27</v>
      </c>
      <c r="O15" s="63">
        <f>SUM(U6,U7,W9)</f>
        <v>0</v>
      </c>
      <c r="P15" s="238">
        <f>M15-O15</f>
        <v>0</v>
      </c>
      <c r="Q15" s="239"/>
      <c r="R15" s="5"/>
      <c r="S15" s="5"/>
      <c r="T15" s="5"/>
      <c r="U15" s="5"/>
      <c r="V15" s="5"/>
      <c r="W15" s="5"/>
      <c r="X15" s="26"/>
      <c r="Y15" s="32"/>
      <c r="AA15" s="12">
        <f>G15</f>
        <v>0</v>
      </c>
      <c r="AB15" s="10"/>
      <c r="AC15" s="10">
        <f>J15-L15</f>
        <v>0</v>
      </c>
      <c r="AD15" s="10"/>
      <c r="AE15" s="10"/>
      <c r="AF15" s="10">
        <f>P15</f>
        <v>0</v>
      </c>
      <c r="AG15" s="10"/>
      <c r="AH15" s="10"/>
      <c r="AI15" s="10"/>
      <c r="AJ15" s="10">
        <f>AA15*1000+AC15*100+AF15</f>
        <v>0</v>
      </c>
      <c r="AK15" s="10"/>
      <c r="AL15" s="10"/>
      <c r="AM15" s="11"/>
    </row>
    <row r="16" spans="1:39" ht="20.100000000000001" hidden="1" customHeight="1" thickBot="1" x14ac:dyDescent="0.3">
      <c r="A16" s="24"/>
      <c r="B16" s="5"/>
      <c r="C16" s="33"/>
      <c r="D16" s="39">
        <f>RANK(AJ16,AJ13:AJ16)</f>
        <v>1</v>
      </c>
      <c r="E16" s="223" t="str">
        <f>Turnierdaten!$B$6</f>
        <v>Seed 4</v>
      </c>
      <c r="F16" s="224"/>
      <c r="G16" s="257">
        <f>AM5+AM8+AM9</f>
        <v>0</v>
      </c>
      <c r="H16" s="257"/>
      <c r="I16" s="257"/>
      <c r="J16" s="64">
        <f>S5+S8+S9</f>
        <v>0</v>
      </c>
      <c r="K16" s="65" t="s">
        <v>27</v>
      </c>
      <c r="L16" s="66">
        <f>Q5+Q8+Q9</f>
        <v>0</v>
      </c>
      <c r="M16" s="67">
        <f>SUM(W5,W8,W9)</f>
        <v>0</v>
      </c>
      <c r="N16" s="65" t="s">
        <v>27</v>
      </c>
      <c r="O16" s="68">
        <f>SUM(U5,U8,U9)</f>
        <v>0</v>
      </c>
      <c r="P16" s="240">
        <f>M16-O16</f>
        <v>0</v>
      </c>
      <c r="Q16" s="241"/>
      <c r="R16" s="5"/>
      <c r="S16" s="5"/>
      <c r="T16" s="5"/>
      <c r="U16" s="5"/>
      <c r="V16" s="5"/>
      <c r="W16" s="5"/>
      <c r="X16" s="26"/>
      <c r="Y16" s="32"/>
      <c r="AA16" s="15">
        <f>G16</f>
        <v>0</v>
      </c>
      <c r="AB16" s="13"/>
      <c r="AC16" s="13">
        <f>J16-L16</f>
        <v>0</v>
      </c>
      <c r="AD16" s="13"/>
      <c r="AE16" s="13"/>
      <c r="AF16" s="13">
        <f>P16</f>
        <v>0</v>
      </c>
      <c r="AG16" s="13"/>
      <c r="AH16" s="13"/>
      <c r="AI16" s="13"/>
      <c r="AJ16" s="13">
        <f>AA16*1000+AC16*100+AF16</f>
        <v>0</v>
      </c>
      <c r="AK16" s="13"/>
      <c r="AL16" s="13"/>
      <c r="AM16" s="14"/>
    </row>
    <row r="17" spans="1:24" ht="20.100000000000001" customHeight="1" thickBot="1" x14ac:dyDescent="0.3">
      <c r="A17" s="24"/>
      <c r="B17" s="5"/>
      <c r="C17" s="33"/>
      <c r="D17" s="33"/>
      <c r="E17" s="33"/>
      <c r="F17" s="40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70"/>
      <c r="R17" s="5"/>
      <c r="S17" s="5"/>
      <c r="T17" s="5"/>
      <c r="U17" s="5"/>
      <c r="V17" s="5"/>
      <c r="W17" s="5"/>
      <c r="X17" s="26"/>
    </row>
    <row r="18" spans="1:24" ht="20.100000000000001" customHeight="1" thickBot="1" x14ac:dyDescent="0.3">
      <c r="A18" s="24"/>
      <c r="B18" s="5"/>
      <c r="C18" s="33"/>
      <c r="D18" s="47" t="s">
        <v>35</v>
      </c>
      <c r="E18" s="41"/>
      <c r="F18" s="42"/>
      <c r="G18" s="248" t="s">
        <v>36</v>
      </c>
      <c r="H18" s="249"/>
      <c r="I18" s="250"/>
      <c r="J18" s="251" t="s">
        <v>30</v>
      </c>
      <c r="K18" s="252"/>
      <c r="L18" s="253"/>
      <c r="M18" s="248" t="s">
        <v>31</v>
      </c>
      <c r="N18" s="249"/>
      <c r="O18" s="249"/>
      <c r="P18" s="254" t="s">
        <v>38</v>
      </c>
      <c r="Q18" s="255"/>
      <c r="R18" s="5"/>
      <c r="S18" s="5"/>
      <c r="T18" s="5"/>
      <c r="U18" s="5"/>
      <c r="V18" s="5"/>
      <c r="W18" s="5"/>
      <c r="X18" s="26"/>
    </row>
    <row r="19" spans="1:24" ht="20.100000000000001" customHeight="1" x14ac:dyDescent="0.25">
      <c r="A19" s="24"/>
      <c r="B19" s="5"/>
      <c r="C19" s="33"/>
      <c r="D19" s="43" t="s">
        <v>14</v>
      </c>
      <c r="E19" s="264" t="str">
        <f>VLOOKUP(1,D13:F16,2,FALSE)</f>
        <v>Seed 1</v>
      </c>
      <c r="F19" s="265"/>
      <c r="G19" s="266">
        <f>VLOOKUP(E19,E13:Q16,3,FALSE)</f>
        <v>0</v>
      </c>
      <c r="H19" s="267"/>
      <c r="I19" s="267"/>
      <c r="J19" s="132">
        <f>VLOOKUP(E19,E13:Q16,6,FALSE)</f>
        <v>0</v>
      </c>
      <c r="K19" s="133" t="s">
        <v>27</v>
      </c>
      <c r="L19" s="134">
        <f>VLOOKUP(E19,E13:Q16,8,FALSE)</f>
        <v>0</v>
      </c>
      <c r="M19" s="135">
        <f>VLOOKUP(E19,E13:Q16,9,FALSE)</f>
        <v>0</v>
      </c>
      <c r="N19" s="136" t="s">
        <v>27</v>
      </c>
      <c r="O19" s="135">
        <f>VLOOKUP(E19,E13:Q16,11,FALSE)</f>
        <v>0</v>
      </c>
      <c r="P19" s="268">
        <f>M19-O19</f>
        <v>0</v>
      </c>
      <c r="Q19" s="269"/>
      <c r="R19" s="5"/>
      <c r="S19" s="5"/>
      <c r="T19" s="5"/>
      <c r="U19" s="5"/>
      <c r="V19" s="5"/>
      <c r="W19" s="5"/>
      <c r="X19" s="26"/>
    </row>
    <row r="20" spans="1:24" ht="20.100000000000001" customHeight="1" x14ac:dyDescent="0.25">
      <c r="A20" s="24"/>
      <c r="B20" s="5"/>
      <c r="C20" s="33"/>
      <c r="D20" s="44" t="s">
        <v>15</v>
      </c>
      <c r="E20" s="270" t="str">
        <f>IF(U5=0,Turnierdaten!B4,VLOOKUP(2,D13:F16,2,FALSE))</f>
        <v>Seed 2</v>
      </c>
      <c r="F20" s="271"/>
      <c r="G20" s="272">
        <f>VLOOKUP(E20,E13:P16,3,FALSE)</f>
        <v>0</v>
      </c>
      <c r="H20" s="273"/>
      <c r="I20" s="273"/>
      <c r="J20" s="44">
        <f>VLOOKUP(E20,E13:Q16,6,FALSE)</f>
        <v>0</v>
      </c>
      <c r="K20" s="137" t="s">
        <v>27</v>
      </c>
      <c r="L20" s="138">
        <f>VLOOKUP(E20,E13:Q16,8,FALSE)</f>
        <v>0</v>
      </c>
      <c r="M20" s="139">
        <f>VLOOKUP(E20,E13:Q16,9,FALSE)</f>
        <v>0</v>
      </c>
      <c r="N20" s="137" t="s">
        <v>27</v>
      </c>
      <c r="O20" s="139">
        <f>VLOOKUP(E20,E13:Q16,11,FALSE)</f>
        <v>0</v>
      </c>
      <c r="P20" s="274">
        <f>M20-O20</f>
        <v>0</v>
      </c>
      <c r="Q20" s="275"/>
      <c r="R20" s="5"/>
      <c r="S20" s="5"/>
      <c r="T20" s="5"/>
      <c r="U20" s="5"/>
      <c r="V20" s="5"/>
      <c r="W20" s="5"/>
      <c r="X20" s="26"/>
    </row>
    <row r="21" spans="1:24" ht="20.100000000000001" customHeight="1" x14ac:dyDescent="0.25">
      <c r="A21" s="24"/>
      <c r="B21" s="5"/>
      <c r="C21" s="33"/>
      <c r="D21" s="45" t="s">
        <v>16</v>
      </c>
      <c r="E21" s="276" t="str">
        <f>IF(U6=0,Turnierdaten!B5,VLOOKUP(3,D13:F16,2,FALSE))</f>
        <v>Seed 3</v>
      </c>
      <c r="F21" s="277"/>
      <c r="G21" s="278">
        <f>VLOOKUP(E21,E13:P16,3,FALSE)</f>
        <v>0</v>
      </c>
      <c r="H21" s="279"/>
      <c r="I21" s="279"/>
      <c r="J21" s="45">
        <f>VLOOKUP(E21,E13:Q16,6,FALSE)</f>
        <v>0</v>
      </c>
      <c r="K21" s="140" t="s">
        <v>27</v>
      </c>
      <c r="L21" s="141">
        <f>VLOOKUP(E21,E13:Q16,8,FALSE)</f>
        <v>0</v>
      </c>
      <c r="M21" s="142">
        <f>VLOOKUP(E21,E13:Q16,9,FALSE)</f>
        <v>0</v>
      </c>
      <c r="N21" s="140" t="s">
        <v>27</v>
      </c>
      <c r="O21" s="142">
        <f>VLOOKUP(E21,E13:Q16,11,FALSE)</f>
        <v>0</v>
      </c>
      <c r="P21" s="268">
        <f>M21-O21</f>
        <v>0</v>
      </c>
      <c r="Q21" s="269"/>
      <c r="R21" s="5"/>
      <c r="S21" s="5"/>
      <c r="T21" s="5"/>
      <c r="U21" s="5"/>
      <c r="V21" s="5"/>
      <c r="W21" s="5"/>
      <c r="X21" s="26"/>
    </row>
    <row r="22" spans="1:24" ht="20.100000000000001" customHeight="1" thickBot="1" x14ac:dyDescent="0.3">
      <c r="A22" s="24"/>
      <c r="B22" s="5"/>
      <c r="C22" s="33"/>
      <c r="D22" s="46" t="s">
        <v>17</v>
      </c>
      <c r="E22" s="258" t="str">
        <f>IF(U6=0,Turnierdaten!B6,VLOOKUP(4,D13:E16,2,FALSE))</f>
        <v>Seed 4</v>
      </c>
      <c r="F22" s="259"/>
      <c r="G22" s="260">
        <f>VLOOKUP(E22,E13:Q16,3,FALSE)</f>
        <v>0</v>
      </c>
      <c r="H22" s="261"/>
      <c r="I22" s="261"/>
      <c r="J22" s="46">
        <f>VLOOKUP(E22,E13:Q16,6,FALSE)</f>
        <v>0</v>
      </c>
      <c r="K22" s="143" t="s">
        <v>27</v>
      </c>
      <c r="L22" s="144">
        <f>VLOOKUP(E22,E13:Q16,8,FALSE)</f>
        <v>0</v>
      </c>
      <c r="M22" s="145">
        <f>VLOOKUP(E22,E13:Q16,9,FALSE)</f>
        <v>0</v>
      </c>
      <c r="N22" s="143" t="s">
        <v>27</v>
      </c>
      <c r="O22" s="145">
        <f>VLOOKUP(E22,E13:Q16,11,FALSE)</f>
        <v>0</v>
      </c>
      <c r="P22" s="262">
        <f>M22-O22</f>
        <v>0</v>
      </c>
      <c r="Q22" s="263"/>
      <c r="R22" s="5"/>
      <c r="S22" s="5"/>
      <c r="T22" s="5"/>
      <c r="U22" s="5"/>
      <c r="V22" s="5"/>
      <c r="W22" s="5"/>
      <c r="X22" s="26"/>
    </row>
    <row r="23" spans="1:24" ht="20.100000000000001" customHeight="1" thickBot="1" x14ac:dyDescent="0.3">
      <c r="A23" s="2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29"/>
    </row>
  </sheetData>
  <mergeCells count="45">
    <mergeCell ref="E22:F22"/>
    <mergeCell ref="G22:I22"/>
    <mergeCell ref="P22:Q22"/>
    <mergeCell ref="E19:F19"/>
    <mergeCell ref="G19:I19"/>
    <mergeCell ref="P19:Q19"/>
    <mergeCell ref="E20:F20"/>
    <mergeCell ref="G20:I20"/>
    <mergeCell ref="P20:Q20"/>
    <mergeCell ref="E21:F21"/>
    <mergeCell ref="G21:I21"/>
    <mergeCell ref="P21:Q21"/>
    <mergeCell ref="G18:I18"/>
    <mergeCell ref="J18:L18"/>
    <mergeCell ref="M18:O18"/>
    <mergeCell ref="P18:Q18"/>
    <mergeCell ref="G15:I15"/>
    <mergeCell ref="G16:I16"/>
    <mergeCell ref="E16:F16"/>
    <mergeCell ref="E15:F15"/>
    <mergeCell ref="P14:Q14"/>
    <mergeCell ref="G4:I4"/>
    <mergeCell ref="J4:L4"/>
    <mergeCell ref="C4:E4"/>
    <mergeCell ref="E13:F13"/>
    <mergeCell ref="E14:F14"/>
    <mergeCell ref="P15:Q15"/>
    <mergeCell ref="P16:Q16"/>
    <mergeCell ref="G13:I13"/>
    <mergeCell ref="G14:I14"/>
    <mergeCell ref="P12:Q12"/>
    <mergeCell ref="P13:Q13"/>
    <mergeCell ref="AA2:AM2"/>
    <mergeCell ref="G1:O2"/>
    <mergeCell ref="G12:I12"/>
    <mergeCell ref="J12:L12"/>
    <mergeCell ref="M12:O12"/>
    <mergeCell ref="AA12:AM12"/>
    <mergeCell ref="M4:O4"/>
    <mergeCell ref="Q4:S4"/>
    <mergeCell ref="AK4:AM4"/>
    <mergeCell ref="U4:W4"/>
    <mergeCell ref="AA4:AC4"/>
    <mergeCell ref="AD4:AF4"/>
    <mergeCell ref="AG4:AI4"/>
  </mergeCells>
  <pageMargins left="0.70000000000000007" right="0.70000000000000007" top="0.78740157500000008" bottom="0.78740157500000008" header="0.30000000000000004" footer="0.30000000000000004"/>
  <pageSetup paperSize="9" orientation="landscape" r:id="rId1"/>
  <ignoredErrors>
    <ignoredError sqref="C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BreakPreview" zoomScale="75" zoomScaleNormal="90" zoomScaleSheetLayoutView="75" workbookViewId="0">
      <selection activeCell="G4" sqref="G4"/>
    </sheetView>
  </sheetViews>
  <sheetFormatPr baseColWidth="10" defaultRowHeight="15" x14ac:dyDescent="0.25"/>
  <cols>
    <col min="1" max="2" width="3.7109375" customWidth="1"/>
    <col min="3" max="3" width="30.7109375" customWidth="1"/>
    <col min="4" max="5" width="3.7109375" customWidth="1"/>
    <col min="6" max="6" width="11.42578125" customWidth="1"/>
    <col min="7" max="7" width="9.28515625" customWidth="1"/>
    <col min="8" max="8" width="30.7109375" customWidth="1"/>
    <col min="9" max="9" width="2.7109375" style="2" customWidth="1"/>
    <col min="10" max="11" width="30.7109375" customWidth="1"/>
    <col min="12" max="12" width="1.7109375" customWidth="1"/>
    <col min="13" max="21" width="5.7109375" customWidth="1"/>
  </cols>
  <sheetData>
    <row r="1" spans="1:21" ht="15.75" thickBot="1" x14ac:dyDescent="0.3">
      <c r="A1" s="5"/>
    </row>
    <row r="2" spans="1:21" ht="30" customHeight="1" x14ac:dyDescent="0.25">
      <c r="A2" s="5"/>
      <c r="G2" s="286" t="s">
        <v>51</v>
      </c>
      <c r="H2" s="287"/>
      <c r="I2" s="287"/>
      <c r="J2" s="287"/>
      <c r="K2" s="288"/>
    </row>
    <row r="3" spans="1:21" ht="30" customHeight="1" thickBot="1" x14ac:dyDescent="0.3">
      <c r="A3" s="5"/>
      <c r="B3" s="5"/>
      <c r="C3" s="5"/>
      <c r="D3" s="5"/>
      <c r="E3" s="5"/>
      <c r="F3" s="5"/>
      <c r="G3" s="289"/>
      <c r="H3" s="290"/>
      <c r="I3" s="290"/>
      <c r="J3" s="290"/>
      <c r="K3" s="291"/>
      <c r="L3" s="5"/>
    </row>
    <row r="4" spans="1:21" ht="24.95" customHeight="1" thickBot="1" x14ac:dyDescent="0.45">
      <c r="A4" s="27"/>
      <c r="B4" s="27"/>
      <c r="C4" s="107" t="s">
        <v>11</v>
      </c>
      <c r="D4" s="27"/>
      <c r="E4" s="27"/>
      <c r="F4" s="27"/>
      <c r="G4" s="27"/>
      <c r="H4" s="27"/>
      <c r="I4" s="4"/>
      <c r="J4" s="27"/>
      <c r="K4" s="27"/>
      <c r="L4" s="27"/>
      <c r="M4" s="5"/>
    </row>
    <row r="5" spans="1:21" ht="24.95" customHeight="1" thickBot="1" x14ac:dyDescent="0.3">
      <c r="A5" s="27"/>
      <c r="B5" s="81"/>
      <c r="C5" s="82" t="s">
        <v>12</v>
      </c>
      <c r="D5" s="27"/>
      <c r="E5" s="292" t="s">
        <v>1</v>
      </c>
      <c r="F5" s="293"/>
      <c r="G5" s="146" t="s">
        <v>20</v>
      </c>
      <c r="H5" s="294" t="s">
        <v>21</v>
      </c>
      <c r="I5" s="295"/>
      <c r="J5" s="293"/>
      <c r="K5" s="100" t="s">
        <v>22</v>
      </c>
      <c r="L5" s="83"/>
      <c r="M5" s="296" t="s">
        <v>26</v>
      </c>
      <c r="N5" s="281"/>
      <c r="O5" s="282"/>
      <c r="P5" s="296" t="s">
        <v>28</v>
      </c>
      <c r="Q5" s="281"/>
      <c r="R5" s="282"/>
      <c r="S5" s="280" t="s">
        <v>29</v>
      </c>
      <c r="T5" s="281"/>
      <c r="U5" s="282"/>
    </row>
    <row r="6" spans="1:21" ht="24.95" customHeight="1" x14ac:dyDescent="0.25">
      <c r="A6" s="27"/>
      <c r="B6" s="84" t="s">
        <v>14</v>
      </c>
      <c r="C6" s="85" t="str">
        <f>Turnierdaten!$B$3</f>
        <v>Seed 1</v>
      </c>
      <c r="D6" s="27"/>
      <c r="E6" s="166"/>
      <c r="F6" s="167">
        <f>Turnierdaten!D3</f>
        <v>0.41666666666666669</v>
      </c>
      <c r="G6" s="113" t="s">
        <v>14</v>
      </c>
      <c r="H6" s="86" t="str">
        <f>C6</f>
        <v>Seed 1</v>
      </c>
      <c r="I6" s="86" t="s">
        <v>13</v>
      </c>
      <c r="J6" s="87" t="str">
        <f>C9</f>
        <v>Seed 4</v>
      </c>
      <c r="K6" s="88" t="str">
        <f>C8</f>
        <v>Seed 3</v>
      </c>
      <c r="L6" s="27"/>
      <c r="M6" s="81" t="str">
        <f>IF(Ergebnisse!G5="","",Ergebnisse!G5)</f>
        <v/>
      </c>
      <c r="N6" s="102" t="s">
        <v>27</v>
      </c>
      <c r="O6" s="170" t="str">
        <f>IF(Ergebnisse!I5="","",Ergebnisse!I5)</f>
        <v/>
      </c>
      <c r="P6" s="81" t="str">
        <f>IF(Ergebnisse!J5="","",Ergebnisse!J5)</f>
        <v/>
      </c>
      <c r="Q6" s="104" t="s">
        <v>27</v>
      </c>
      <c r="R6" s="103" t="str">
        <f>IF(Ergebnisse!L5="","",Ergebnisse!L5)</f>
        <v/>
      </c>
      <c r="S6" s="171" t="str">
        <f>IF(Ergebnisse!M5="","",Ergebnisse!M5)</f>
        <v/>
      </c>
      <c r="T6" s="102" t="s">
        <v>27</v>
      </c>
      <c r="U6" s="103" t="str">
        <f>IF(Ergebnisse!O5="","",Ergebnisse!O5)</f>
        <v/>
      </c>
    </row>
    <row r="7" spans="1:21" ht="24.95" customHeight="1" x14ac:dyDescent="0.25">
      <c r="A7" s="27"/>
      <c r="B7" s="84" t="s">
        <v>15</v>
      </c>
      <c r="C7" s="85" t="str">
        <f>Turnierdaten!$B$4</f>
        <v>Seed 2</v>
      </c>
      <c r="D7" s="27"/>
      <c r="E7" s="148" t="s">
        <v>43</v>
      </c>
      <c r="F7" s="149">
        <f>Turnierdaten!D6+Turnierdaten!I7+F6</f>
        <v>15.454861111111111</v>
      </c>
      <c r="G7" s="113" t="s">
        <v>15</v>
      </c>
      <c r="H7" s="86" t="str">
        <f>C7</f>
        <v>Seed 2</v>
      </c>
      <c r="I7" s="86" t="s">
        <v>13</v>
      </c>
      <c r="J7" s="87" t="str">
        <f>C8</f>
        <v>Seed 3</v>
      </c>
      <c r="K7" s="88" t="str">
        <f>C9</f>
        <v>Seed 4</v>
      </c>
      <c r="L7" s="27"/>
      <c r="M7" s="84" t="str">
        <f>IF(Ergebnisse!G6="","",Ergebnisse!G6)</f>
        <v/>
      </c>
      <c r="N7" s="86" t="s">
        <v>27</v>
      </c>
      <c r="O7" s="87" t="str">
        <f>IF(Ergebnisse!I6="","",Ergebnisse!I6)</f>
        <v/>
      </c>
      <c r="P7" s="84" t="str">
        <f>IF(Ergebnisse!J6="","",Ergebnisse!J6)</f>
        <v/>
      </c>
      <c r="Q7" s="105" t="s">
        <v>27</v>
      </c>
      <c r="R7" s="85" t="str">
        <f>IF(Ergebnisse!L6="","",Ergebnisse!L6)</f>
        <v/>
      </c>
      <c r="S7" s="113" t="str">
        <f>IF(Ergebnisse!M6="","",Ergebnisse!M6)</f>
        <v/>
      </c>
      <c r="T7" s="86" t="s">
        <v>27</v>
      </c>
      <c r="U7" s="85" t="str">
        <f>IF(Ergebnisse!O6="","",Ergebnisse!O6)</f>
        <v/>
      </c>
    </row>
    <row r="8" spans="1:21" ht="24.95" customHeight="1" x14ac:dyDescent="0.25">
      <c r="A8" s="27"/>
      <c r="B8" s="84" t="s">
        <v>16</v>
      </c>
      <c r="C8" s="85" t="str">
        <f>Turnierdaten!$B$5</f>
        <v>Seed 3</v>
      </c>
      <c r="D8" s="27"/>
      <c r="E8" s="148" t="s">
        <v>43</v>
      </c>
      <c r="F8" s="149">
        <f>Turnierdaten!D6+Turnierdaten!I7+F7</f>
        <v>30.493055555555557</v>
      </c>
      <c r="G8" s="113" t="s">
        <v>16</v>
      </c>
      <c r="H8" s="86" t="str">
        <f>C6</f>
        <v>Seed 1</v>
      </c>
      <c r="I8" s="86" t="s">
        <v>13</v>
      </c>
      <c r="J8" s="87" t="str">
        <f>C8</f>
        <v>Seed 3</v>
      </c>
      <c r="K8" s="88" t="str">
        <f>C7</f>
        <v>Seed 2</v>
      </c>
      <c r="L8" s="27"/>
      <c r="M8" s="84" t="str">
        <f>IF(Ergebnisse!G7="","",Ergebnisse!G7)</f>
        <v/>
      </c>
      <c r="N8" s="86" t="s">
        <v>27</v>
      </c>
      <c r="O8" s="87" t="str">
        <f>IF(Ergebnisse!I7="","",Ergebnisse!I7)</f>
        <v/>
      </c>
      <c r="P8" s="84" t="str">
        <f>IF(Ergebnisse!J7="","",Ergebnisse!J7)</f>
        <v/>
      </c>
      <c r="Q8" s="105" t="s">
        <v>27</v>
      </c>
      <c r="R8" s="85" t="str">
        <f>IF(Ergebnisse!L7="","",Ergebnisse!L7)</f>
        <v/>
      </c>
      <c r="S8" s="113" t="str">
        <f>IF(Ergebnisse!M7="","",Ergebnisse!M7)</f>
        <v/>
      </c>
      <c r="T8" s="86" t="s">
        <v>27</v>
      </c>
      <c r="U8" s="85" t="str">
        <f>IF(Ergebnisse!O7="","",Ergebnisse!O7)</f>
        <v/>
      </c>
    </row>
    <row r="9" spans="1:21" ht="24.95" customHeight="1" thickBot="1" x14ac:dyDescent="0.3">
      <c r="A9" s="27"/>
      <c r="B9" s="89" t="s">
        <v>17</v>
      </c>
      <c r="C9" s="90" t="str">
        <f>Turnierdaten!$B$6</f>
        <v>Seed 4</v>
      </c>
      <c r="D9" s="27"/>
      <c r="E9" s="148" t="s">
        <v>43</v>
      </c>
      <c r="F9" s="149">
        <f>Turnierdaten!D6+Turnierdaten!I7+F8</f>
        <v>45.53125</v>
      </c>
      <c r="G9" s="113" t="s">
        <v>17</v>
      </c>
      <c r="H9" s="86" t="str">
        <f>C7</f>
        <v>Seed 2</v>
      </c>
      <c r="I9" s="86" t="s">
        <v>13</v>
      </c>
      <c r="J9" s="87" t="str">
        <f>C9</f>
        <v>Seed 4</v>
      </c>
      <c r="K9" s="88" t="str">
        <f>C6</f>
        <v>Seed 1</v>
      </c>
      <c r="L9" s="27"/>
      <c r="M9" s="84" t="str">
        <f>IF(Ergebnisse!G8="","",Ergebnisse!G8)</f>
        <v/>
      </c>
      <c r="N9" s="86" t="s">
        <v>27</v>
      </c>
      <c r="O9" s="87" t="str">
        <f>IF(Ergebnisse!I8="","",Ergebnisse!I8)</f>
        <v/>
      </c>
      <c r="P9" s="84" t="str">
        <f>IF(Ergebnisse!J8="","",Ergebnisse!J8)</f>
        <v/>
      </c>
      <c r="Q9" s="105" t="s">
        <v>27</v>
      </c>
      <c r="R9" s="85" t="str">
        <f>IF(Ergebnisse!L8="","",Ergebnisse!L8)</f>
        <v/>
      </c>
      <c r="S9" s="113" t="str">
        <f>IF(Ergebnisse!M8="","",Ergebnisse!M8)</f>
        <v/>
      </c>
      <c r="T9" s="86" t="s">
        <v>27</v>
      </c>
      <c r="U9" s="85" t="str">
        <f>IF(Ergebnisse!O8="","",Ergebnisse!O8)</f>
        <v/>
      </c>
    </row>
    <row r="10" spans="1:21" ht="24.95" customHeight="1" thickBot="1" x14ac:dyDescent="0.3">
      <c r="A10" s="27"/>
      <c r="B10" s="4"/>
      <c r="D10" s="27"/>
      <c r="E10" s="148" t="s">
        <v>43</v>
      </c>
      <c r="F10" s="149">
        <f>Turnierdaten!D6+Turnierdaten!I7+F9</f>
        <v>60.569444444444443</v>
      </c>
      <c r="G10" s="113" t="s">
        <v>18</v>
      </c>
      <c r="H10" s="86" t="str">
        <f>C8</f>
        <v>Seed 3</v>
      </c>
      <c r="I10" s="86" t="s">
        <v>13</v>
      </c>
      <c r="J10" s="87" t="str">
        <f>C9</f>
        <v>Seed 4</v>
      </c>
      <c r="K10" s="88" t="str">
        <f>C7</f>
        <v>Seed 2</v>
      </c>
      <c r="L10" s="27"/>
      <c r="M10" s="84" t="str">
        <f>IF(Ergebnisse!G9="","",Ergebnisse!G9)</f>
        <v/>
      </c>
      <c r="N10" s="86" t="s">
        <v>27</v>
      </c>
      <c r="O10" s="87" t="str">
        <f>IF(Ergebnisse!I9="","",Ergebnisse!I9)</f>
        <v/>
      </c>
      <c r="P10" s="84" t="str">
        <f>IF(Ergebnisse!J9="","",Ergebnisse!J9)</f>
        <v/>
      </c>
      <c r="Q10" s="105" t="s">
        <v>27</v>
      </c>
      <c r="R10" s="85" t="str">
        <f>IF(Ergebnisse!L9="","",Ergebnisse!L9)</f>
        <v/>
      </c>
      <c r="S10" s="113" t="str">
        <f>IF(Ergebnisse!M9="","",Ergebnisse!M9)</f>
        <v/>
      </c>
      <c r="T10" s="86" t="s">
        <v>27</v>
      </c>
      <c r="U10" s="85" t="str">
        <f>IF(Ergebnisse!O9="","",Ergebnisse!O9)</f>
        <v/>
      </c>
    </row>
    <row r="11" spans="1:21" ht="24.95" customHeight="1" thickBot="1" x14ac:dyDescent="0.3">
      <c r="A11" s="27"/>
      <c r="B11" s="4"/>
      <c r="C11" s="101" t="s">
        <v>24</v>
      </c>
      <c r="D11" s="27"/>
      <c r="E11" s="148" t="s">
        <v>43</v>
      </c>
      <c r="F11" s="149">
        <f>Turnierdaten!D6+Turnierdaten!I7+F10</f>
        <v>75.607638888888886</v>
      </c>
      <c r="G11" s="114" t="s">
        <v>19</v>
      </c>
      <c r="H11" s="92" t="str">
        <f>C6</f>
        <v>Seed 1</v>
      </c>
      <c r="I11" s="92" t="s">
        <v>13</v>
      </c>
      <c r="J11" s="93" t="str">
        <f>C7</f>
        <v>Seed 2</v>
      </c>
      <c r="K11" s="94" t="str">
        <f>C8</f>
        <v>Seed 3</v>
      </c>
      <c r="L11" s="27"/>
      <c r="M11" s="89" t="str">
        <f>IF(Ergebnisse!G10="","",Ergebnisse!G10)</f>
        <v/>
      </c>
      <c r="N11" s="92" t="s">
        <v>27</v>
      </c>
      <c r="O11" s="93" t="str">
        <f>IF(Ergebnisse!I10="","",Ergebnisse!I10)</f>
        <v/>
      </c>
      <c r="P11" s="89" t="str">
        <f>IF(Ergebnisse!J10="","",Ergebnisse!J10)</f>
        <v/>
      </c>
      <c r="Q11" s="106" t="s">
        <v>27</v>
      </c>
      <c r="R11" s="90" t="str">
        <f>IF(Ergebnisse!L10="","",Ergebnisse!L10)</f>
        <v/>
      </c>
      <c r="S11" s="114" t="str">
        <f>IF(Ergebnisse!M10="","",Ergebnisse!M10)</f>
        <v/>
      </c>
      <c r="T11" s="92" t="s">
        <v>27</v>
      </c>
      <c r="U11" s="90" t="str">
        <f>IF(Ergebnisse!O10="","",Ergebnisse!O10)</f>
        <v/>
      </c>
    </row>
    <row r="12" spans="1:21" ht="24.95" customHeight="1" thickBot="1" x14ac:dyDescent="0.3">
      <c r="A12" s="27"/>
      <c r="B12" s="27"/>
      <c r="C12" s="91" t="str">
        <f>VLOOKUP(VALUE(Turnierdaten!D5),Turnierdaten!G3:H6,2)</f>
        <v>2 Gewinnsätze bis 21</v>
      </c>
      <c r="D12" s="95"/>
      <c r="E12" s="168" t="s">
        <v>43</v>
      </c>
      <c r="F12" s="169">
        <f>Turnierdaten!D6+F11</f>
        <v>75.635416666666657</v>
      </c>
      <c r="G12" s="147" t="s">
        <v>42</v>
      </c>
      <c r="H12" s="96"/>
      <c r="I12" s="4"/>
      <c r="J12" s="27"/>
      <c r="K12" s="27"/>
      <c r="L12" s="27"/>
      <c r="M12" s="5"/>
    </row>
    <row r="13" spans="1:21" x14ac:dyDescent="0.25">
      <c r="A13" s="27"/>
      <c r="B13" s="27"/>
      <c r="C13" s="27"/>
      <c r="D13" s="27"/>
      <c r="E13" s="27"/>
      <c r="F13" s="27"/>
      <c r="G13" s="27"/>
      <c r="H13" s="27"/>
      <c r="I13" s="4"/>
      <c r="J13" s="27"/>
      <c r="K13" s="27"/>
      <c r="L13" s="27"/>
      <c r="M13" s="5"/>
    </row>
    <row r="14" spans="1:21" x14ac:dyDescent="0.25">
      <c r="A14" s="5"/>
      <c r="B14" s="5"/>
      <c r="C14" s="5"/>
      <c r="D14" s="5"/>
      <c r="E14" s="5"/>
      <c r="F14" s="5"/>
      <c r="G14" s="5"/>
      <c r="H14" s="5"/>
      <c r="I14" s="33"/>
      <c r="J14" s="5"/>
      <c r="K14" s="5"/>
      <c r="L14" s="5"/>
      <c r="M14" s="5"/>
    </row>
    <row r="15" spans="1:21" ht="15.75" thickBot="1" x14ac:dyDescent="0.3"/>
    <row r="16" spans="1:21" ht="21.75" thickBot="1" x14ac:dyDescent="0.4">
      <c r="C16" s="283" t="s">
        <v>44</v>
      </c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5"/>
    </row>
  </sheetData>
  <mergeCells count="7">
    <mergeCell ref="S5:U5"/>
    <mergeCell ref="C16:U16"/>
    <mergeCell ref="G2:K3"/>
    <mergeCell ref="E5:F5"/>
    <mergeCell ref="H5:J5"/>
    <mergeCell ref="M5:O5"/>
    <mergeCell ref="P5:R5"/>
  </mergeCells>
  <pageMargins left="0.70000000000000007" right="0.70000000000000007" top="0.78740157500000008" bottom="0.78740157500000008" header="0.30000000000000004" footer="0.30000000000000004"/>
  <pageSetup paperSize="9" scale="5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1B2C275-57B0-4E41-B7A9-B81991A23022}">
            <xm:f>Turnierdaten!E6=2</xm:f>
            <x14:dxf>
              <numFmt numFmtId="0" formatCode="General"/>
              <fill>
                <patternFill>
                  <bgColor theme="0" tint="-0.14996795556505021"/>
                </patternFill>
              </fill>
              <border>
                <vertical/>
                <horizontal/>
              </border>
            </x14:dxf>
          </x14:cfRule>
          <xm:sqref>T6:T11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Turnierdaten</vt:lpstr>
      <vt:lpstr>Ergebnisse</vt:lpstr>
      <vt:lpstr>Spielplan(Ausdruck)</vt:lpstr>
      <vt:lpstr>'Spielplan(Ausdruck)'!Druckbereich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Ohlms</dc:creator>
  <cp:lastModifiedBy>Arne Ohlms</cp:lastModifiedBy>
  <cp:lastPrinted>2013-01-23T17:31:57Z</cp:lastPrinted>
  <dcterms:created xsi:type="dcterms:W3CDTF">2013-01-19T12:53:12Z</dcterms:created>
  <dcterms:modified xsi:type="dcterms:W3CDTF">2014-03-15T07:27:38Z</dcterms:modified>
</cp:coreProperties>
</file>